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0720" windowHeight="13320" firstSheet="1" activeTab="3"/>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<sst xmlns="http://schemas.openxmlformats.org/spreadsheetml/2006/main" count="3663" uniqueCount="2966">
  <si>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</si>
  <si>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</si>
  <si>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</si>
  <si>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</si>
  <si>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</si>
  <si>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</si>
  <si>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</si>
  <si>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</si>
  <si>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</si>
  <si>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</si>
  <si>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</si>
  <si>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</si>
  <si>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</si>
  <si>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</si>
  <si>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</si>
  <si>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</si>
  <si>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</si>
  <si>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</si>
  <si>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</si>
  <si>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</si>
  <si>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</si>
  <si>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</si>
  <si>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</si>
  <si>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</si>
  <si>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</si>
  <si>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</si>
  <si>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</si>
  <si>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</si>
  <si>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</si>
  <si>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</si>
  <si>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</si>
  <si>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</si>
  <si>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</si>
  <si>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</si>
  <si>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</si>
  <si>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</si>
  <si>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</si>
  <si>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</si>
  <si>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</si>
  <si>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</si>
  <si>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</si>
  <si>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</si>
  <si>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</si>
  <si>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</si>
  <si>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</si>
  <si>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</si>
  <si>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</si>
  <si>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</si>
  <si>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</si>
  <si>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</si>
  <si>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</si>
  <si>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</si>
  <si>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</si>
  <si>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</si>
  <si>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</si>
  <si>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</si>
  <si>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</si>
  <si>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</si>
  <si>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</si>
  <si>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</si>
  <si>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</si>
  <si>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</si>
  <si>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</si>
  <si>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</si>
  <si>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</si>
  <si>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</si>
  <si>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</si>
  <si>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</si>
  <si>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</si>
  <si>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</si>
  <si>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</si>
  <si>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</si>
  <si>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</si>
  <si>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</si>
  <si>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</si>
  <si>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</si>
  <si>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</si>
  <si>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</si>
  <si>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</si>
  <si>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</si>
  <si>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</si>
  <si>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</si>
  <si>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</si>
  <si>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</si>
  <si>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</si>
  <si>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</si>
  <si>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</si>
  <si>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</si>
  <si>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</si>
  <si>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</si>
  <si>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</si>
  <si>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</si>
  <si>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</si>
  <si>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</si>
  <si>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</si>
  <si>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</si>
  <si>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</si>
  <si>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</si>
  <si>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</si>
  <si>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</si>
  <si>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</si>
  <si>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</si>
  <si>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</si>
  <si>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</si>
  <si>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</si>
  <si>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</si>
  <si>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</si>
  <si>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</si>
  <si>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</si>
  <si>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</si>
  <si>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</si>
  <si>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</si>
  <si>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</si>
  <si>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</si>
  <si>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</si>
  <si>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</si>
  <si>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</si>
  <si>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</si>
  <si>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</si>
  <si>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</si>
  <si>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</si>
  <si>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</si>
  <si>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</si>
  <si>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</si>
  <si>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</si>
  <si>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</si>
  <si>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</si>
  <si>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</si>
  <si>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</si>
  <si>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</si>
  <si>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</si>
  <si>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</si>
  <si>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</si>
  <si>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</si>
  <si>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</si>
  <si>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</si>
  <si>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</si>
  <si>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</si>
  <si>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</si>
  <si>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</si>
  <si>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</si>
  <si>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</si>
  <si>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</si>
  <si>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</si>
  <si>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</si>
  <si>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</si>
  <si>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</si>
  <si>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</si>
  <si>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</si>
  <si>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</si>
  <si>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</si>
  <si>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</si>
  <si>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</si>
  <si>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</si>
  <si>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</si>
  <si>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</si>
  <si>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</si>
  <si>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</si>
  <si>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</si>
  <si>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</si>
  <si>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</si>
  <si>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</si>
  <si>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</si>
  <si>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</si>
  <si>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</si>
  <si>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</si>
  <si>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</si>
  <si>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</si>
  <si>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</si>
  <si>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</si>
  <si>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</si>
  <si>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</si>
  <si>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</si>
  <si>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</si>
  <si>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</si>
  <si>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</si>
  <si>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</si>
  <si>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</si>
  <si>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</si>
  <si>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</si>
  <si>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</si>
  <si>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</si>
  <si>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</si>
  <si>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</si>
  <si>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</si>
  <si>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</si>
  <si>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</si>
  <si>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</si>
  <si>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</si>
  <si>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</si>
  <si>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</si>
  <si>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</si>
  <si>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</si>
  <si>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</si>
  <si>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</si>
  <si>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</si>
  <si>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</si>
  <si>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</si>
  <si>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</si>
  <si>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</si>
  <si>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</si>
  <si>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</si>
  <si>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</si>
  <si>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</si>
  <si>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</si>
  <si>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</si>
  <si>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</si>
  <si>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</si>
  <si>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</si>
  <si>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</si>
  <si>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</si>
  <si>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</si>
  <si>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</si>
  <si>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</si>
  <si>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</si>
  <si>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</si>
  <si>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</si>
  <si>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</si>
  <si>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</si>
  <si>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</si>
  <si>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</si>
  <si>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</si>
  <si>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</si>
  <si>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</si>
  <si>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</si>
  <si>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</si>
  <si>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</si>
  <si>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</si>
  <si>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</si>
  <si>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</si>
  <si>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</si>
  <si>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</si>
  <si>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</si>
  <si>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</si>
  <si>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</si>
  <si>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</si>
  <si>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</si>
  <si>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</si>
  <si>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</si>
  <si>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</si>
  <si>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</si>
  <si>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</si>
  <si>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</si>
  <si>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</si>
  <si>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</si>
  <si>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</si>
  <si>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</si>
  <si>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</si>
  <si>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</si>
  <si>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</si>
  <si>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</si>
  <si>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</si>
  <si>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</si>
  <si>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</si>
  <si>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</si>
  <si>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</si>
  <si>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</si>
  <si>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</si>
  <si>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</si>
  <si>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</si>
  <si>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</si>
  <si>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</si>
  <si>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</si>
  <si>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</si>
  <si>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</si>
  <si>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</si>
  <si>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</si>
  <si>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</si>
  <si>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</si>
  <si>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</si>
  <si>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</si>
  <si>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</si>
  <si>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</si>
  <si>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</si>
  <si>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</si>
  <si>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</si>
  <si>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</si>
  <si>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</si>
  <si>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</si>
  <si>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</si>
  <si>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</si>
  <si>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</si>
  <si>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</si>
  <si>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</si>
  <si>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</si>
  <si>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</si>
  <si>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</si>
  <si>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</si>
  <si>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</si>
  <si>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</si>
  <si>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</si>
  <si>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</si>
  <si>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</si>
  <si>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</si>
  <si>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</si>
  <si>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</si>
  <si>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</si>
  <si>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</si>
  <si>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</si>
  <si>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</si>
  <si>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</si>
  <si>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</si>
  <si>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</si>
  <si>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</si>
  <si>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</si>
  <si>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</si>
  <si>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</si>
  <si>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</si>
  <si>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</si>
  <si>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</si>
  <si>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</si>
  <si>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</si>
  <si>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</si>
  <si>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</si>
  <si>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</si>
  <si>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</si>
  <si>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</si>
  <si>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</si>
  <si>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</si>
  <si>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</si>
  <si>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</si>
  <si>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</si>
  <si>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</si>
  <si>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</si>
  <si>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</si>
  <si>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</si>
  <si>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</si>
  <si>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</si>
  <si>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</si>
  <si>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</si>
  <si>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</si>
  <si>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</si>
  <si>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</si>
  <si>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</si>
  <si>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</si>
  <si>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</si>
  <si>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</si>
  <si>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</si>
  <si>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</si>
  <si>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</si>
  <si>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</si>
  <si>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</si>
  <si>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</si>
  <si>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</si>
  <si>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</si>
  <si>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</si>
  <si>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</si>
  <si>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</si>
  <si>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</si>
  <si>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</si>
  <si>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</si>
  <si>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</si>
  <si>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</si>
  <si>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</si>
  <si>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</si>
  <si>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</si>
  <si>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</si>
  <si>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</si>
  <si>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</si>
  <si>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</si>
  <si>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</si>
  <si>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</si>
  <si>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</si>
  <si>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</si>
  <si>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</si>
  <si>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</si>
  <si>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</si>
  <si>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</si>
  <si>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</si>
  <si>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</si>
  <si>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</si>
  <si>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</si>
  <si>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</si>
  <si>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</si>
  <si>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</si>
  <si>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</si>
  <si>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</si>
  <si>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</si>
  <si>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</si>
  <si>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</si>
  <si>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</si>
  <si>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</si>
  <si>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</si>
  <si>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</si>
  <si>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</si>
  <si>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</si>
  <si>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</si>
  <si>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</si>
  <si>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</si>
  <si>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</si>
  <si>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</si>
  <si>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</si>
  <si>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</si>
  <si>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</si>
  <si>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</si>
  <si>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</si>
  <si>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</si>
  <si>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</si>
  <si>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</si>
  <si>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</si>
  <si>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</si>
  <si>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</si>
  <si>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</si>
  <si>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</si>
  <si>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</si>
  <si>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</si>
  <si>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</si>
  <si>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</si>
  <si>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</si>
  <si>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</si>
  <si>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</si>
  <si>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</si>
  <si>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</si>
  <si>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</si>
  <si>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</si>
  <si>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</si>
  <si>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</si>
  <si>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</si>
  <si>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</si>
  <si>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</si>
  <si>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</si>
  <si>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</si>
  <si>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</si>
  <si>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</si>
  <si>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</si>
  <si>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</si>
  <si>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</si>
  <si>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</si>
  <si>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</si>
  <si>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</si>
  <si>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</si>
  <si>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</si>
  <si>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</si>
  <si>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</si>
  <si>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</si>
  <si>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</si>
  <si>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</si>
  <si>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</si>
  <si>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</si>
  <si>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</si>
  <si>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</si>
  <si>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</si>
  <si>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</si>
  <si>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</si>
  <si>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</si>
  <si>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</si>
  <si>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</si>
  <si>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</si>
  <si>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</si>
  <si>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</si>
  <si>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</si>
  <si>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</si>
  <si>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</si>
  <si>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</si>
  <si>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</si>
  <si>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</si>
  <si>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</si>
  <si>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</si>
  <si>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</si>
  <si>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</si>
  <si>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</si>
  <si>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</si>
  <si>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</si>
  <si>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</si>
  <si>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</si>
  <si>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</si>
  <si>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</si>
  <si>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</si>
  <si>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</si>
  <si>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</si>
  <si>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</si>
  <si>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</si>
  <si>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</si>
  <si>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</si>
  <si>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</si>
  <si>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</si>
  <si>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</si>
  <si>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</si>
  <si>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</si>
  <si>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</si>
  <si>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</si>
  <si>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</si>
  <si>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</si>
  <si>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</si>
  <si>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</si>
  <si>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</si>
  <si>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</si>
  <si>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</si>
  <si>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</si>
  <si>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</si>
  <si>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</si>
  <si>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</si>
  <si>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</si>
  <si>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</si>
  <si>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</si>
  <si>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</si>
  <si>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</si>
  <si>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</si>
  <si>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</si>
  <si>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</si>
  <si>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</si>
  <si>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</si>
  <si>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</si>
  <si>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</si>
  <si>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</si>
  <si>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</si>
  <si>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</si>
  <si>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</si>
  <si>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</si>
  <si>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</si>
  <si>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</si>
  <si>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</si>
  <si>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</si>
  <si>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</si>
  <si>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</si>
  <si>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</si>
  <si>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</si>
  <si>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</si>
  <si>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</si>
  <si>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</si>
  <si>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</si>
  <si>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</si>
  <si>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</si>
  <si>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</si>
  <si>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</si>
  <si>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</si>
  <si>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</si>
  <si>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</si>
  <si>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</si>
  <si>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</si>
  <si>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</si>
  <si>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</si>
  <si>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</si>
  <si>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</si>
  <si>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</si>
  <si>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</si>
  <si>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</si>
  <si>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</si>
  <si>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</si>
  <si>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</si>
  <si>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</si>
  <si>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</si>
  <si>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</si>
  <si>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</si>
  <si>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</si>
  <si>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</si>
  <si>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</si>
  <si>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</si>
  <si>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</si>
  <si>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</si>
  <si>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</si>
  <si>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</si>
  <si>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</si>
  <si>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</si>
  <si>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</si>
  <si>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</si>
  <si>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</si>
  <si>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</si>
  <si>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</si>
  <si>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</si>
  <si>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</si>
  <si>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</si>
  <si>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</si>
  <si>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</si>
  <si>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</si>
  <si>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</si>
  <si>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</si>
  <si>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</si>
  <si>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</si>
  <si>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</si>
  <si>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</si>
  <si>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</si>
  <si>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</si>
  <si>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</si>
  <si>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</si>
  <si>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</si>
  <si>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</si>
  <si>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</si>
  <si>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</si>
  <si>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</si>
  <si>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</si>
  <si>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</si>
  <si>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</si>
  <si>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</si>
  <si>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</si>
  <si>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</si>
  <si>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</si>
  <si>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</si>
  <si>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</si>
  <si>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</si>
  <si>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</si>
  <si>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</si>
  <si>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</si>
  <si>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</si>
  <si>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</si>
  <si>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</si>
  <si>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</si>
  <si>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</si>
  <si>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</si>
  <si>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</si>
  <si>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</si>
  <si>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</si>
  <si>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</si>
  <si>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</si>
  <si>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</si>
  <si>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</si>
  <si>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</si>
  <si>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</si>
  <si>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</si>
  <si>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</si>
  <si>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</si>
  <si>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</si>
  <si>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</si>
  <si>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</si>
  <si>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</si>
  <si>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</si>
  <si>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</si>
  <si>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</si>
  <si>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</si>
  <si>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</si>
  <si>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</si>
  <si>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</si>
  <si>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</si>
  <si>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</si>
  <si>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</si>
  <si>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</si>
  <si>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</si>
  <si>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</si>
  <si>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</si>
  <si>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</si>
  <si>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</si>
  <si>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</si>
  <si>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</si>
  <si>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</si>
  <si>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</si>
  <si>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</si>
  <si>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</si>
  <si>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</si>
  <si>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</si>
  <si>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</si>
  <si>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</si>
  <si>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</si>
  <si>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</si>
  <si>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</si>
  <si>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</si>
  <si>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</si>
  <si>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</si>
  <si>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</si>
  <si>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</si>
  <si>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</si>
  <si>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</si>
  <si>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</si>
  <si>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</si>
  <si>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</si>
  <si>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</si>
  <si>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</si>
  <si>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</si>
  <si>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</si>
  <si>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</si>
  <si>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</si>
  <si>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</si>
  <si>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</si>
  <si>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</si>
  <si>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</si>
  <si>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</si>
  <si>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</si>
  <si>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</si>
  <si>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</si>
  <si>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</si>
  <si>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</si>
  <si>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</si>
  <si>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</si>
  <si>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</si>
  <si>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</si>
  <si>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</si>
  <si>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</si>
  <si>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</si>
  <si>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</si>
  <si>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</si>
  <si>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</si>
  <si>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</si>
  <si>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</si>
  <si>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</si>
  <si>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</si>
  <si>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</si>
  <si>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</si>
  <si>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</si>
  <si>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</si>
  <si>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</si>
  <si>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</si>
  <si>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</si>
  <si>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</si>
  <si>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</si>
  <si>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</si>
  <si>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</si>
  <si>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</si>
  <si>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</si>
  <si>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</si>
  <si>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</si>
  <si>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</si>
  <si>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</si>
  <si>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</si>
  <si>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</si>
  <si>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</si>
  <si>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</si>
  <si>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</si>
  <si>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</si>
  <si>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</si>
  <si>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</si>
  <si>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</si>
  <si>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</si>
  <si>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</si>
  <si>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</si>
  <si>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</si>
  <si>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</si>
  <si>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</si>
  <si>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</si>
  <si>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</si>
  <si>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</si>
  <si>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</si>
  <si>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</si>
  <si>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</si>
  <si>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</si>
  <si>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</si>
  <si>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</si>
  <si>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</si>
  <si>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</si>
  <si>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</si>
  <si>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</si>
  <si>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</si>
  <si>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</si>
  <si>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</si>
  <si>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</si>
  <si>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</si>
  <si>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</si>
  <si>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</si>
  <si>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</si>
  <si>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</si>
  <si>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</si>
  <si>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</si>
  <si>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</si>
  <si>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</si>
  <si>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</si>
  <si>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</si>
  <si>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</si>
  <si>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</si>
  <si>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</si>
  <si>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</si>
  <si>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</si>
  <si>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</si>
  <si>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</si>
  <si>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</si>
  <si>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</si>
  <si>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</si>
  <si>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</si>
  <si>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</si>
  <si>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</si>
  <si>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</si>
  <si>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</si>
  <si>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</si>
  <si>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</si>
  <si>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</si>
  <si>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</si>
  <si>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</si>
  <si>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</si>
  <si>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</si>
  <si>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</si>
  <si>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</si>
  <si>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</si>
  <si>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</si>
  <si>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</si>
  <si>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</si>
  <si>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</si>
  <si>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</si>
  <si>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</si>
  <si>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</si>
  <si>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</si>
  <si>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</si>
  <si>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</si>
  <si>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</si>
  <si>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</si>
  <si>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</si>
  <si>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</si>
  <si>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</si>
  <si>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</si>
  <si>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</si>
  <si>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</si>
  <si>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</si>
  <si>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</si>
  <si>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</si>
  <si>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</si>
  <si>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</si>
  <si>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</si>
  <si>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</si>
  <si>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</si>
  <si>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</si>
  <si>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</si>
  <si>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</si>
  <si>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</si>
  <si>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</si>
  <si>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</si>
  <si>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</si>
  <si>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</si>
  <si>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</si>
  <si>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</si>
  <si>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</si>
  <si>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</si>
  <si>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</si>
  <si>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</si>
  <si>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</si>
  <si>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</si>
  <si>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</si>
  <si>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</si>
  <si>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</si>
  <si>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</si>
  <si>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</si>
  <si>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</si>
  <si>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</si>
  <si>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</si>
  <si>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</si>
  <si>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</si>
  <si>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</si>
  <si>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</si>
  <si>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</si>
  <si>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</si>
  <si>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</si>
  <si>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</si>
  <si>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</si>
  <si>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</si>
  <si>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</si>
  <si>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</si>
  <si>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</si>
  <si>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</si>
  <si>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</si>
  <si>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</si>
  <si>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</si>
  <si>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</si>
  <si>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</si>
  <si>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</si>
  <si>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</si>
  <si>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</si>
  <si>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</si>
  <si>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</si>
  <si>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</si>
  <si>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</si>
  <si>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</si>
  <si>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</si>
  <si>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</si>
  <si>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</si>
  <si>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</si>
  <si>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</si>
  <si>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</si>
  <si>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</si>
  <si>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</si>
  <si>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</si>
  <si>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</si>
  <si>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</si>
  <si>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</si>
  <si>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</si>
  <si>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</si>
  <si>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</si>
  <si>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</si>
  <si>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</si>
  <si>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</si>
  <si>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</si>
  <si>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</si>
  <si>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</si>
  <si>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</si>
  <si>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</si>
  <si>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</si>
  <si>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</si>
  <si>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</si>
  <si>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</si>
  <si>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</si>
  <si>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</si>
  <si>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</si>
  <si>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</si>
  <si>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</si>
  <si>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</si>
  <si>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</si>
  <si>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</si>
  <si>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</si>
  <si>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</si>
  <si>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</si>
  <si>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</si>
  <si>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</si>
  <si>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</si>
  <si>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</si>
  <si>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</si>
  <si>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</si>
  <si>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</si>
  <si>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</si>
  <si>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</si>
  <si>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</si>
  <si>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</si>
  <si>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</si>
  <si>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</si>
  <si>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</si>
  <si>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</si>
  <si>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</si>
  <si>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</si>
  <si>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</si>
  <si>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</si>
  <si>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</si>
  <si>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</si>
  <si>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</si>
  <si>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</si>
  <si>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</si>
  <si>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</si>
  <si>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</si>
  <si>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</si>
  <si>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</si>
  <si>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</si>
  <si>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</si>
  <si>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</si>
  <si>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</si>
  <si>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</si>
  <si>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</si>
  <si>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</si>
  <si>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</si>
  <si>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</si>
  <si>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</si>
  <si>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</si>
  <si>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</si>
  <si>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</si>
  <si>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</si>
  <si>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</si>
  <si>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</si>
  <si>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</si>
  <si>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</si>
  <si>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</si>
  <si>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</si>
  <si>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</si>
  <si>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</si>
  <si>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</si>
  <si>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</si>
  <si>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</si>
  <si>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</si>
  <si>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</si>
  <si>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</si>
  <si>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</si>
  <si>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</si>
  <si>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</si>
  <si>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</si>
  <si>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</si>
  <si>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</si>
  <si>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</si>
  <si>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</si>
  <si>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</si>
  <si>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</si>
  <si>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</si>
  <si>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</si>
  <si>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</si>
  <si>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</si>
  <si>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</si>
  <si>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</si>
  <si>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</si>
  <si>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</si>
  <si>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</si>
  <si>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</si>
  <si>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</si>
  <si>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</si>
  <si>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</si>
  <si>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</si>
  <si>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</si>
  <si>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</si>
  <si>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</si>
  <si>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</si>
  <si>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</si>
  <si>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</si>
  <si>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</si>
  <si>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</si>
  <si>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</si>
  <si>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</si>
  <si>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</si>
  <si>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</si>
  <si>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</si>
  <si>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</si>
  <si>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</si>
  <si>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</si>
  <si>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</si>
  <si>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</si>
  <si>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</si>
  <si>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</si>
  <si>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</si>
  <si>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</si>
  <si>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</si>
  <si>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</si>
  <si>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</si>
  <si>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</si>
  <si>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</si>
  <si>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</si>
  <si>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</si>
  <si>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</si>
  <si>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</si>
  <si>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</si>
  <si>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</si>
  <si>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</si>
  <si>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</si>
  <si>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</si>
  <si>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</si>
  <si>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</si>
  <si>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</si>
  <si>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</si>
  <si>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</si>
  <si>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</si>
  <si>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</si>
  <si>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</si>
  <si>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</si>
  <si>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</si>
  <si>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</si>
  <si>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</si>
  <si>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</si>
  <si>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</si>
  <si>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</si>
  <si>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</si>
  <si>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</si>
  <si>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</si>
  <si>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</si>
  <si>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</si>
  <si>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</si>
  <si>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</si>
  <si>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</si>
  <si>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</si>
  <si>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</si>
  <si>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</si>
  <si>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</si>
  <si>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</si>
  <si>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</si>
  <si>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</si>
  <si>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</si>
  <si>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</si>
  <si>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</si>
  <si>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</si>
  <si>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</si>
  <si>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</si>
  <si>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</si>
  <si>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</si>
  <si>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</si>
  <si>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</si>
  <si>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</si>
  <si>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</si>
  <si>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</si>
  <si>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</si>
  <si>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</si>
  <si>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</si>
  <si>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</si>
  <si>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</si>
  <si>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</si>
  <si>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</si>
  <si>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</si>
  <si>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</si>
  <si>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</si>
  <si>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</si>
  <si>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</si>
  <si>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</si>
  <si>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</si>
  <si>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</si>
  <si>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</si>
  <si>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</si>
  <si>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</si>
  <si>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</si>
  <si>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</si>
  <si>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</si>
  <si>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</si>
  <si>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</si>
  <si>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</si>
  <si>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</si>
  <si>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</si>
  <si>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</si>
  <si>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</si>
  <si>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</si>
  <si>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</si>
  <si>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</si>
  <si>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</si>
  <si>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</si>
  <si>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</si>
  <si>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</si>
  <si>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</si>
  <si>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</si>
  <si>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</si>
  <si>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</si>
  <si>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</si>
  <si>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</si>
  <si>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</si>
  <si>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</si>
  <si>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</si>
  <si>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</si>
  <si>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</si>
  <si>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</si>
  <si>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</si>
  <si>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</si>
  <si>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</si>
  <si>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</si>
  <si>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</si>
  <si>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</si>
  <si>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</si>
  <si>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</si>
  <si>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</si>
  <si>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</si>
  <si>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</si>
  <si>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</si>
  <si>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</si>
  <si>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</si>
  <si>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</si>
  <si>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</si>
  <si>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</si>
  <si>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</si>
  <si>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</si>
  <si>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</si>
  <si>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</si>
  <si>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</si>
  <si>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</si>
  <si>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</si>
  <si>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</si>
  <si>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</si>
  <si>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</si>
  <si>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</si>
  <si>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</si>
  <si>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</si>
  <si>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</si>
  <si>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</si>
  <si>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</si>
  <si>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</si>
  <si>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</si>
  <si>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</si>
  <si>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</si>
  <si>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</si>
  <si>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</si>
  <si>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</si>
  <si>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</si>
  <si>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</si>
  <si>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</si>
  <si>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</si>
  <si>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</si>
  <si>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</si>
  <si>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</si>
  <si>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</si>
  <si>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</si>
  <si>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</si>
  <si>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</si>
  <si>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</si>
  <si>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</si>
  <si>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</si>
  <si>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</si>
  <si>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</si>
  <si>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</si>
  <si>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</si>
  <si>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</si>
  <si>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</si>
  <si>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</si>
  <si>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</si>
  <si>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</si>
  <si>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</si>
  <si>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</si>
  <si>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</si>
  <si>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</si>
  <si>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</si>
  <si>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</si>
  <si>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</si>
  <si>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</si>
  <si>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</si>
  <si>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</si>
  <si>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</si>
  <si>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</si>
  <si>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</si>
  <si>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</si>
  <si>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</si>
  <si>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</si>
  <si>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</si>
  <si>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</si>
  <si>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</si>
  <si>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</si>
  <si>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</si>
  <si>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</si>
  <si>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</si>
  <si>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</si>
  <si>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</si>
  <si>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</si>
  <si>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</si>
  <si>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</si>
  <si>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</si>
  <si>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</si>
  <si>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</si>
  <si>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</si>
  <si>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</si>
  <si>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</si>
  <si>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</si>
  <si>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</si>
  <si>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</si>
  <si>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</si>
  <si>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</si>
  <si>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</si>
  <si>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</si>
  <si>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</si>
  <si>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</si>
  <si>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</si>
  <si>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</si>
  <si>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</si>
  <si>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</si>
  <si>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</si>
  <si>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</si>
  <si>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</si>
  <si>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</si>
  <si>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</si>
  <si>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</si>
  <si>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</si>
  <si>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</si>
  <si>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</si>
  <si>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</si>
  <si>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</si>
  <si>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</si>
  <si>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</si>
  <si>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</si>
  <si>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</si>
  <si>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</si>
  <si>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</si>
  <si>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</si>
  <si>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</si>
  <si>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</si>
  <si>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</si>
  <si>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</si>
  <si>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</si>
  <si>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</si>
  <si>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</si>
  <si>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</si>
  <si>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</si>
  <si>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</si>
  <si>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</si>
  <si>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</si>
  <si>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</si>
  <si>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</si>
  <si>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</si>
  <si>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</si>
  <si>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</si>
  <si>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</si>
  <si>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</si>
  <si>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</si>
  <si>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</si>
  <si>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</si>
  <si>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</si>
  <si>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</si>
  <si>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</si>
  <si>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</si>
  <si>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</si>
  <si>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</si>
  <si>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</si>
  <si>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</si>
  <si>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</si>
  <si>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</si>
  <si>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</si>
  <si>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</si>
  <si>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</si>
  <si>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</si>
  <si>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</si>
  <si>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</si>
  <si>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</si>
  <si>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</si>
  <si>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</si>
  <si>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</si>
  <si>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</si>
  <si>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</si>
  <si>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</si>
  <si>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</si>
  <si>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</si>
  <si>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</si>
  <si>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</si>
  <si>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</si>
  <si>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</si>
  <si>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</si>
  <si>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</si>
  <si>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</si>
  <si>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</si>
  <si>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</si>
  <si>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</si>
  <si>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</si>
  <si>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</si>
  <si>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</si>
  <si>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</si>
  <si>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</si>
  <si>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</si>
  <si>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</si>
  <si>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</si>
  <si>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</si>
  <si>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</si>
  <si>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</si>
  <si>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</si>
  <si>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</si>
  <si>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</si>
  <si>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</si>
  <si>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</si>
  <si>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</si>
  <si>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</si>
  <si>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</si>
  <si>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</si>
  <si>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</si>
  <si>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</si>
  <si>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</si>
  <si>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</si>
  <si>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</si>
  <si>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</si>
  <si>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</si>
  <si>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</si>
  <si>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</si>
  <si>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</si>
  <si>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</si>
  <si>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</si>
  <si>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</si>
  <si>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</si>
  <si>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</si>
  <si>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</si>
  <si>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</si>
  <si>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</si>
  <si>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</si>
  <si>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</si>
  <si>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</si>
  <si>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</si>
  <si>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</si>
  <si>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</si>
  <si>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</si>
  <si>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</si>
  <si>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</si>
  <si>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</si>
  <si>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</si>
  <si>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</si>
  <si>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</si>
  <si>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</si>
  <si>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</si>
  <si>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</si>
  <si>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</si>
  <si>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</si>
  <si>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</si>
  <si>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</si>
  <si>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</si>
  <si>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</si>
  <si>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</si>
  <si>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</si>
  <si>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</si>
  <si>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</si>
  <si>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</si>
  <si>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</si>
  <si>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</si>
  <si>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</si>
  <si>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</si>
  <si>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</si>
  <si>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</si>
  <si>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</si>
  <si>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</si>
  <si>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</si>
  <si>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</si>
  <si>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</si>
  <si>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</si>
  <si>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</si>
  <si>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</si>
  <si>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</si>
  <si>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</si>
  <si>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</si>
  <si>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</si>
  <si>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</si>
  <si>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</si>
  <si>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</si>
  <si>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</si>
  <si>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</si>
  <si>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</si>
  <si>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</si>
  <si>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</si>
  <si>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</si>
  <si>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</si>
  <si>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</si>
  <si>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</si>
  <si>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</si>
  <si>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</si>
  <si>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</si>
  <si>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</si>
  <si>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</si>
  <si>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</si>
  <si>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</si>
  <si>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</si>
  <si>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</si>
  <si>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</si>
  <si>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</si>
  <si>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</si>
  <si>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</si>
  <si>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</si>
  <si>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</si>
  <si>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</si>
  <si>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</si>
  <si>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</si>
  <si>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</si>
  <si>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</si>
  <si>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</si>
  <si>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</si>
  <si>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</si>
  <si>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</si>
  <si>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</si>
  <si>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</si>
  <si>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</si>
  <si>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</si>
  <si>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</si>
  <si>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</si>
  <si>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</si>
  <si>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</si>
  <si>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</si>
  <si>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</si>
  <si>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</si>
  <si>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</si>
  <si>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</si>
  <si>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</si>
  <si>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</si>
  <si>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</si>
  <si>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</si>
  <si>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</si>
  <si>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</si>
  <si>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</si>
  <si>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</si>
  <si>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</si>
  <si>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</si>
  <si>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</si>
  <si>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</si>
  <si>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</si>
  <si>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</si>
  <si>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</si>
  <si>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</si>
  <si>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</si>
  <si>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</si>
  <si>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</si>
  <si>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</si>
  <si>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</si>
  <si>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</si>
  <si>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</si>
  <si>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</si>
  <si>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</si>
  <si>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</si>
  <si>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</si>
  <si>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</si>
  <si>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</si>
  <si>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</si>
  <si>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</si>
  <si>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</si>
  <si>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</si>
  <si>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</si>
  <si>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</si>
  <si>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</si>
  <si>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</si>
  <si>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</si>
  <si>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</si>
  <si>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</si>
  <si>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</si>
  <si>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</si>
  <si>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</si>
  <si>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</si>
  <si>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</si>
  <si>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</si>
  <si>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</si>
  <si>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</si>
  <si>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</si>
  <si>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</si>
  <si>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</si>
  <si>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</si>
  <si>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</si>
  <si>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</si>
  <si>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</si>
  <si>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</si>
  <si>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</si>
  <si>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</si>
  <si>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</si>
  <si>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</si>
  <si>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</si>
  <si>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</si>
  <si>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</si>
  <si>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</si>
  <si>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</si>
  <si>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</si>
  <si>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</si>
  <si>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</si>
  <si>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</si>
  <si>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</si>
  <si>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</si>
  <si>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</si>
  <si>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</si>
  <si>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</si>
  <si>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</si>
  <si>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</si>
  <si>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</si>
  <si>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</si>
  <si>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</si>
  <si>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</si>
  <si>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</si>
  <si>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</si>
  <si>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</si>
  <si>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</si>
  <si>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</si>
  <si>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</si>
  <si>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</si>
  <si>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</si>
  <si>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</si>
  <si>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</si>
  <si>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</si>
  <si>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</si>
  <si>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</si>
  <si>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</si>
  <si>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</si>
  <si>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</si>
  <si>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</si>
  <si>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</si>
  <si>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</si>
  <si>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</si>
  <si>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</si>
  <si>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</si>
  <si>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</si>
  <si>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</si>
  <si>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</si>
  <si>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</si>
  <si>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</si>
  <si>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</si>
  <si>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</si>
  <si>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</si>
  <si>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</si>
  <si>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</si>
  <si>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</si>
  <si>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</si>
  <si>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</si>
  <si>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</si>
  <si>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</si>
  <si>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</si>
  <si>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</si>
  <si>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</si>
  <si>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</si>
  <si>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</si>
  <si>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</si>
  <si>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</si>
  <si>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</si>
  <si>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</si>
  <si>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</si>
  <si>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</si>
  <si>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</si>
  <si>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</si>
  <si>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</si>
  <si>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</si>
  <si>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</si>
  <si>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</si>
  <si>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</si>
  <si>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</si>
  <si>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</si>
  <si>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</si>
  <si>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</si>
  <si>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</si>
  <si>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</si>
  <si>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</si>
  <si>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</si>
  <si>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</si>
  <si>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</si>
  <si>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</si>
  <si>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</si>
  <si>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</si>
  <si>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</si>
  <si>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</si>
  <si>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</si>
  <si>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</si>
  <si>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</si>
  <si>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</si>
  <si>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</si>
  <si>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</si>
  <si>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</si>
  <si>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</si>
  <si>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</si>
  <si>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</si>
  <si>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</si>
  <si>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</si>
  <si>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</si>
  <si>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</si>
  <si>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</si>
  <si>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</si>
  <si>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</si>
  <si>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</si>
  <si>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</si>
  <si>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</si>
  <si>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</si>
  <si>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</si>
  <si>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</si>
  <si>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</si>
  <si>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</si>
  <si>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</si>
  <si>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</si>
  <si>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</si>
  <si>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</si>
  <si>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</si>
  <si>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</si>
  <si>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</si>
  <si>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</si>
  <si>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</si>
  <si>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</si>
  <si>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</si>
  <si>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</si>
  <si>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</si>
  <si>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</si>
  <si>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</si>
  <si>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</si>
  <si>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</si>
  <si>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</si>
  <si>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</si>
  <si>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</si>
  <si>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</si>
  <si>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</si>
  <si>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</si>
  <si>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</si>
  <si>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</si>
  <si>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</si>
  <si>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</si>
  <si>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</si>
  <si>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</si>
  <si>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</si>
  <si>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</si>
  <si>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</si>
  <si>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</si>
  <si>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</si>
  <si>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</si>
  <si>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</si>
  <si>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</si>
  <si>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</si>
  <si>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</si>
  <si>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</si>
  <si>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</si>
  <si>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</si>
  <si>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</si>
  <si>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</si>
  <si>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</si>
  <si>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</si>
  <si>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</si>
  <si>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</si>
  <si>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</si>
  <si>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</si>
  <si>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</si>
  <si>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</si>
  <si>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</si>
  <si>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</si>
  <si>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</si>
  <si>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</si>
  <si>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</si>
  <si>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</si>
  <si>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</si>
  <si>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</si>
  <si>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</si>
  <si>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</si>
  <si>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</si>
  <si>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</si>
  <si>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</si>
  <si>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</si>
  <si>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</si>
  <si>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</si>
  <si>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</si>
  <si>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</si>
  <si>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</si>
  <si>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</si>
  <si>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</si>
  <si>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</si>
  <si>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</si>
  <si>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</si>
  <si>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</si>
  <si>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</si>
  <si>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</si>
  <si>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</si>
  <si>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</si>
  <si>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</si>
  <si>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</si>
  <si>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</si>
  <si>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</si>
  <si>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</si>
  <si>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</si>
  <si>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</si>
  <si>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</si>
  <si>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</si>
  <si>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</si>
  <si>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</si>
  <si>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</si>
  <si>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</si>
  <si>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</si>
  <si>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</si>
  <si>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</si>
  <si>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</si>
  <si>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</si>
  <si>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</si>
  <si>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</si>
  <si>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</si>
  <si>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</si>
  <si>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</si>
  <si>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</si>
  <si>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</si>
  <si>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</si>
  <si>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</si>
  <si>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</si>
  <si>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</si>
  <si>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</si>
  <si>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</si>
  <si>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</si>
  <si>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</si>
  <si>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</si>
  <si>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</si>
  <si>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</si>
  <si>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</si>
  <si>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</si>
  <si>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</si>
  <si>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</si>
  <si>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</si>
  <si>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</si>
  <si>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</si>
  <si>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</si>
  <si>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</si>
  <si>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</si>
  <si>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</si>
  <si>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</si>
  <si>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</si>
  <si>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</si>
  <si>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</si>
  <si>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</si>
  <si>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</si>
  <si>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</si>
  <si>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</si>
  <si>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</si>
  <si>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</si>
  <si>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</si>
  <si>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</si>
  <si>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</si>
  <si>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</si>
  <si>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</si>
  <si>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</si>
  <si>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</si>
  <si>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</si>
  <si>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</si>
  <si>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</si>
  <si>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</si>
  <si>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</si>
  <si>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</si>
  <si>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</si>
  <si>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</si>
  <si>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</si>
  <si>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</si>
  <si>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</si>
  <si>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</si>
  <si>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</si>
  <si>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</si>
  <si>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</si>
  <si>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</si>
  <si>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</si>
  <si>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</si>
  <si>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</si>
  <si>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</si>
  <si>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</si>
  <si>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</si>
  <si>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</si>
  <si>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</si>
  <si>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</si>
  <si>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</si>
  <si>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</si>
  <si>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</si>
  <si>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</si>
  <si>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</si>
  <si>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</si>
  <si>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</si>
  <si>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</si>
  <si>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</si>
  <si>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</si>
  <si>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</si>
  <si>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</si>
  <si>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</si>
  <si>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</si>
  <si>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</si>
  <si>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</si>
  <si>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</si>
  <si>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</si>
  <si>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</si>
  <si>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</si>
  <si>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</si>
  <si>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</si>
  <si>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</si>
  <si>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</si>
  <si>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</si>
  <si>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</si>
  <si>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</si>
  <si>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</si>
  <si>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</si>
  <si>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</si>
  <si>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</si>
  <si>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</si>
  <si>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</si>
  <si>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</si>
  <si>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</si>
  <si>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</si>
  <si>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</si>
  <si>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</si>
  <si>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</si>
  <si>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</si>
  <si>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</si>
  <si>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</si>
  <si>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</si>
  <si>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</si>
  <si>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</si>
  <si>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</si>
  <si>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</si>
  <si>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</si>
  <si>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</si>
  <si>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</si>
  <si>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</si>
  <si>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</si>
  <si>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</si>
  <si>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</si>
  <si>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</si>
  <si>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</si>
  <si>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</si>
  <si>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</si>
  <si>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</si>
  <si>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</si>
  <si>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</si>
  <si>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</si>
  <si>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</si>
  <si>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</si>
  <si>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</si>
  <si>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</si>
  <si>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</si>
  <si>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</si>
  <si>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</si>
  <si>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</si>
  <si>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</si>
  <si>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</si>
  <si>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</si>
  <si>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</si>
  <si>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</si>
  <si>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</si>
  <si>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</si>
  <si>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</si>
  <si>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</si>
  <si>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</si>
  <si>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</si>
  <si>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</si>
  <si>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</si>
  <si>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</si>
  <si>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</si>
  <si>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</si>
  <si>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</si>
  <si>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</si>
  <si>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</si>
  <si>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</si>
  <si>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</si>
  <si>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</si>
  <si>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</si>
  <si>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</si>
  <si>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</si>
  <si>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</si>
  <si>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</si>
  <si>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</si>
  <si>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</si>
  <si>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</si>
  <si>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</si>
  <si>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</si>
  <si>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</si>
  <si>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</si>
  <si>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</si>
  <si>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</si>
  <si>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</si>
  <si>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</si>
  <si>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</si>
  <si>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</si>
  <si>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</si>
  <si>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</si>
  <si>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</si>
  <si>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</si>
  <si>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</si>
  <si>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</si>
  <si>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</si>
  <si>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</si>
  <si>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</si>
  <si>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</si>
  <si>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</si>
  <si>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</si>
  <si>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</si>
  <si>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</si>
  <si>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</si>
  <si>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</si>
  <si>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</si>
  <si>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</si>
  <si>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</si>
  <si>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</si>
  <si>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</si>
  <si>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</si>
  <si>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</si>
  <si>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</si>
  <si>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</si>
  <si>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</si>
  <si>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</si>
  <si>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</si>
  <si>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</si>
  <si>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</si>
  <si>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</si>
  <si>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</si>
  <si>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</si>
  <si>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</si>
  <si>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</si>
  <si>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</si>
  <si>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</si>
  <si>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</si>
  <si>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</si>
  <si>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</si>
  <si>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</si>
  <si>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</si>
  <si>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</si>
  <si>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</si>
  <si>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</si>
  <si>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</si>
  <si>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</si>
  <si>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</si>
  <si>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</si>
  <si>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</si>
  <si>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</si>
  <si>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</si>
  <si>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</si>
  <si>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</si>
  <si>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</si>
  <si>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</si>
  <si>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</si>
  <si>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</si>
  <si>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</si>
  <si>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</si>
  <si>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</si>
  <si>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</si>
  <si>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</si>
  <si>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</si>
  <si>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</si>
  <si>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</si>
  <si>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</si>
  <si>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</si>
  <si>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</si>
  <si>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</si>
  <si>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</si>
  <si>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</si>
  <si>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</si>
  <si>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</si>
  <si>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</si>
  <si>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</si>
  <si>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</si>
  <si>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</si>
  <si>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</si>
  <si>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</si>
  <si>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</si>
  <si>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</si>
  <si>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</si>
  <si>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</si>
  <si>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</si>
  <si>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</si>
  <si>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</si>
  <si>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</si>
  <si>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</si>
  <si>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</si>
  <si>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</si>
  <si>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</si>
  <si>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</si>
  <si>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</si>
  <si>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</si>
  <si>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</si>
  <si>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</si>
  <si>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</si>
  <si>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</si>
  <si>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</si>
  <si>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</si>
  <si>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</si>
  <si>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</si>
  <si>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</si>
  <si>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</si>
  <si>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</si>
  <si>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</si>
  <si>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</si>
  <si>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</si>
  <si>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</si>
  <si>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</si>
  <si>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</si>
  <si>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</si>
  <si>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</si>
  <si>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</si>
  <si>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</si>
  <si>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</si>
  <si>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</si>
  <si>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</si>
  <si>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</si>
  <si>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</si>
  <si>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</si>
  <si>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</si>
  <si>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</si>
  <si>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</si>
  <si>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</si>
  <si>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</si>
  <si>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</si>
  <si>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</si>
  <si>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</si>
  <si>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</si>
  <si>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</si>
  <si>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</si>
  <si>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</si>
  <si>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</si>
  <si>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</si>
  <si>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</si>
  <si>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</si>
  <si>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</si>
  <si>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</si>
  <si>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</si>
  <si>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</si>
  <si>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</si>
  <si>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</si>
  <si>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</si>
  <si>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</si>
  <si>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</si>
  <si>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</si>
  <si>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</si>
  <si>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</si>
  <si>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</si>
  <si>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</si>
  <si>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</si>
  <si>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</si>
  <si>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</si>
  <si>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</si>
  <si>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</si>
  <si>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</si>
  <si>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</si>
  <si>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</si>
  <si>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</si>
  <si>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</si>
  <si>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</si>
  <si>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</si>
  <si>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</si>
  <si>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</si>
  <si>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</si>
  <si>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</si>
  <si>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</si>
  <si>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</si>
  <si>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</si>
  <si>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</si>
  <si>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</si>
  <si>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</si>
  <si>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</si>
  <si>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</si>
  <si>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</si>
  <si>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</si>
  <si>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</si>
  <si>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</si>
  <si>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</si>
  <si>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</si>
  <si>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</si>
  <si>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</si>
  <si>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</si>
  <si>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</si>
  <si>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</si>
  <si>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</si>
  <si>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</si>
  <si>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</si>
  <si>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</si>
  <si>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</si>
  <si>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</si>
  <si>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</si>
  <si>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</si>
  <si>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</si>
  <si>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</si>
  <si>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</si>
  <si>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</si>
  <si>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</si>
  <si>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</si>
  <si>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</si>
  <si>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</si>
  <si>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</si>
  <si>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</si>
  <si>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</si>
  <si>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</si>
  <si>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</si>
  <si>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</si>
  <si>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</si>
  <si>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</si>
  <si>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</si>
  <si>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</si>
  <si>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</si>
  <si>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</si>
  <si>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</si>
  <si>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</si>
  <si>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</si>
  <si>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</si>
  <si>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</si>
  <si>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</si>
  <si>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</si>
  <si>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</si>
  <si>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</si>
  <si>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</si>
  <si>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</si>
  <si>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</si>
  <si>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</si>
  <si>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</si>
  <si>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</si>
  <si>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</si>
  <si>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</si>
  <si>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</si>
  <si>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</si>
  <si>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</si>
  <si>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</si>
  <si>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</si>
  <si>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</si>
  <si>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</si>
  <si>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</si>
  <si>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</si>
  <si>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</si>
  <si>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</si>
  <si>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</si>
  <si>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</si>
  <si>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</si>
  <si>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</si>
  <si>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</si>
  <si>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</si>
  <si>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</si>
  <si>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</si>
  <si>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</si>
  <si>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</si>
  <si>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</si>
  <si>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</si>
  <si>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</si>
  <si>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</si>
  <si>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</si>
  <si>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</si>
  <si>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</si>
  <si>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</si>
  <si>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</si>
  <si>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</si>
  <si>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</si>
  <si>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</si>
  <si>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</si>
  <si>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</si>
  <si>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</si>
  <si>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</si>
  <si>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</si>
  <si>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</si>
  <si>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</si>
  <si>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</si>
  <si>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</si>
  <si>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</si>
  <si>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</si>
  <si>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</si>
  <si>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</si>
  <si>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</si>
  <si>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</si>
  <si>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</si>
  <si>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</si>
  <si>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</si>
  <si>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</si>
  <si>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</si>
  <si>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</si>
  <si>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</si>
  <si>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</si>
  <si>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</si>
  <si>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</si>
  <si>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</si>
  <si>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</si>
  <si>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</si>
  <si>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</si>
  <si>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</si>
  <si>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</si>
  <si>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</si>
  <si>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</si>
  <si>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</si>
  <si>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</si>
  <si>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</si>
  <si>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</si>
  <si>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</si>
  <si>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</si>
  <si>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</si>
  <si>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</si>
  <si>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</si>
  <si>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</si>
  <si>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</si>
  <si>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</si>
  <si>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</si>
  <si>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</si>
  <si>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</si>
  <si>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</si>
  <si>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</si>
  <si>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</si>
  <si>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</si>
  <si>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</si>
  <si>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</si>
  <si>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</si>
  <si>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</si>
  <si>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</si>
  <si>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</si>
  <si>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</si>
  <si>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</si>
  <si>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</si>
  <si>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</si>
  <si>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</si>
  <si>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</si>
  <si>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</si>
  <si>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</si>
  <si>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</si>
  <si>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</si>
  <si>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</si>
  <si>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</si>
  <si>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</si>
  <si>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</si>
  <si>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</si>
  <si>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</si>
  <si>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</si>
  <si>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</si>
  <si>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</si>
  <si>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</si>
  <si>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</si>
  <si>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</si>
  <si>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</si>
  <si>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</si>
  <si>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</si>
  <si>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</si>
  <si>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</si>
  <si>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</si>
  <si>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</si>
  <si>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</si>
  <si>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</si>
  <si>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</si>
  <si>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</si>
  <si>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</si>
  <si>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</si>
  <si>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</si>
  <si>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</si>
  <si>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</si>
  <si>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</si>
  <si>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</si>
  <si>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</si>
  <si>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</si>
  <si>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</si>
  <si>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</si>
  <si>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</si>
  <si>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</si>
  <si>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</si>
  <si>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</si>
  <si>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</si>
  <si>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</si>
  <si>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</si>
  <si>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</si>
  <si>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</si>
  <si>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</si>
  <si>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</si>
  <si>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</si>
  <si>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</si>
  <si>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</si>
  <si>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</si>
  <si>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</si>
  <si>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</si>
  <si>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</si>
  <si>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</si>
  <si>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</si>
  <si>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</si>
  <si>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</si>
  <si>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</si>
  <si>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</si>
  <si>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</si>
  <si>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</si>
  <si>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</si>
  <si>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</si>
  <si>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</si>
  <si>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</si>
  <si>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</si>
  <si>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</si>
  <si>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</si>
  <si>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</si>
  <si>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</si>
  <si>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</si>
  <si>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</si>
  <si>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</si>
  <si>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</si>
  <si>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</si>
  <si>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</si>
  <si>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</si>
  <si>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</si>
  <si>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</si>
  <si>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</si>
  <si>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</si>
  <si>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</si>
  <si>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</si>
  <si>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</si>
  <si>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</si>
  <si>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</si>
  <si>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</si>
  <si>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</si>
  <si>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</si>
  <si>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</si>
  <si>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</si>
  <si>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</si>
  <si>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</si>
  <si>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</si>
  <si>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</si>
  <si>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</si>
  <si>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</si>
  <si>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</si>
  <si>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</si>
  <si>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</si>
  <si>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</si>
  <si>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</si>
  <si>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</si>
  <si>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</si>
  <si>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</si>
  <si>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</si>
  <si>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</si>
  <si>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</si>
  <si>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</si>
  <si>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</si>
  <si>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</si>
  <si>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</si>
  <si>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</si>
  <si>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</si>
  <si>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</si>
  <si>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</si>
  <si>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</si>
  <si>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</si>
  <si>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</si>
  <si>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</si>
  <si>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</si>
  <si>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</si>
  <si>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</si>
  <si>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</si>
  <si>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</si>
  <si>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</si>
  <si>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</si>
  <si>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</si>
  <si>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</si>
  <si>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</si>
  <si>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</si>
  <si>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</si>
  <si>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</si>
  <si>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</si>
  <si>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</si>
  <si>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</si>
  <si>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</si>
  <si>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</si>
  <si>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</si>
  <si>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</si>
  <si>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</si>
  <si>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</si>
  <si>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</si>
  <si>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</si>
  <si>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</si>
  <si>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</si>
  <si>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</si>
  <si>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</si>
  <si>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</si>
  <si>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</si>
  <si>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</si>
  <si>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</si>
  <si>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</si>
  <si>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</si>
  <si>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</si>
  <si>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</si>
  <si>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</si>
  <si>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</si>
  <si>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</si>
  <si>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</si>
  <si>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</si>
  <si>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</si>
  <si>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</si>
  <si>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</si>
  <si>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</si>
  <si>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</si>
  <si>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</si>
  <si>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</si>
  <si>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</si>
  <si>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</si>
  <si>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</si>
  <si>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</si>
  <si>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</si>
  <si>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</si>
  <si>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</si>
  <si>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</si>
  <si>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</si>
  <si>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</si>
  <si>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</si>
  <si>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</si>
  <si>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</si>
  <si>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</si>
  <si>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</si>
  <si>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</si>
  <si>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</si>
  <si>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</si>
  <si>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</si>
  <si>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</si>
  <si>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</si>
  <si>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</si>
  <si>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</si>
  <si>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</si>
  <si>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</si>
  <si>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</si>
  <si>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</si>
  <si>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</si>
  <si>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</si>
  <si>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</si>
  <si>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</si>
  <si>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</si>
  <si>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</si>
  <si>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</si>
  <si>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</si>
  <si>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</si>
  <si>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</si>
  <si>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</si>
  <si>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</si>
  <si>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</si>
  <si>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</si>
  <si>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</si>
  <si>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</si>
  <si>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</si>
  <si>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</si>
  <si>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</si>
  <si>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</si>
  <si>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</si>
  <si>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</si>
  <si>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</si>
  <si>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</si>
  <si>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</si>
  <si>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</si>
  <si>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</si>
  <si>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</si>
  <si>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</si>
  <si>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</si>
  <si>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</si>
  <si>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</si>
  <si>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</si>
  <si>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</si>
  <si>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</si>
  <si>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</si>
  <si>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</si>
  <si>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</si>
  <si>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</si>
  <si>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</si>
  <si>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</si>
  <si>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</si>
  <si>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</si>
  <si>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</si>
  <si>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</si>
  <si>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</si>
  <si>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</si>
  <si>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</si>
  <si>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</si>
  <si>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</si>
  <si>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</si>
  <si>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</si>
  <si>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</si>
  <si>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</si>
  <si>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</si>
  <si>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</si>
  <si>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</si>
  <si>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</si>
  <si>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</si>
  <si>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</si>
  <si>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</si>
  <si>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</si>
  <si>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</si>
  <si>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</si>
  <si>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</si>
  <si>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</si>
  <si>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</si>
  <si>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</si>
  <si>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</si>
  <si>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</si>
  <si>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</si>
  <si>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</si>
  <si>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</si>
  <si>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</si>
  <si>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</si>
  <si>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</si>
  <si>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</si>
  <si>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</si>
  <si>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</si>
  <si>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</si>
  <si>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</si>
  <si>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</si>
  <si>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</si>
  <si>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</si>
  <si>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</si>
  <si>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</si>
  <si>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</si>
  <si>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</si>
  <si>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</si>
  <si>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</si>
  <si>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</si>
  <si>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</si>
  <si>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</si>
  <si>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</si>
  <si>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</si>
  <si>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</si>
  <si>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</si>
  <si>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</si>
  <si>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</si>
  <si>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</si>
  <si>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</si>
  <si>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</si>
  <si>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</si>
  <si>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</si>
  <si>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</si>
  <si>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</si>
  <si>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</si>
  <si>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</si>
  <si>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</si>
  <si>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</si>
  <si>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</si>
  <si>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</si>
  <si>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</si>
  <si>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</si>
  <si>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</si>
  <si>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</si>
  <si>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</si>
  <si>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</si>
  <si>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</si>
  <si>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</si>
  <si>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</si>
  <si>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</si>
  <si>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</si>
  <si>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</si>
  <si>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</si>
  <si>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</si>
  <si>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</si>
  <si>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</si>
  <si>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</si>
  <si>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</si>
  <si>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</si>
  <si>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</si>
  <si>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</si>
  <si>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</si>
  <si>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</si>
  <si>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</si>
  <si>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</si>
  <si>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</si>
  <si>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</si>
  <si>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</si>
  <si>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</si>
  <si>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</si>
  <si>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</si>
  <si>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</si>
  <si>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</si>
  <si>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</si>
  <si>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</si>
  <si>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</si>
  <si>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</si>
  <si>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</si>
  <si>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</si>
  <si>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</si>
  <si>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</si>
  <si>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</si>
  <si>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</si>
  <si>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</si>
  <si>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</si>
  <si>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</si>
  <si>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</si>
  <si>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</si>
  <si>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</si>
  <si>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</si>
  <si>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</si>
  <si>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</si>
  <si>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</si>
  <si>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</si>
  <si>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</si>
  <si>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</si>
  <si>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</si>
  <si>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</si>
  <si>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</si>
  <si>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</si>
  <si>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</si>
  <si>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</si>
  <si>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</si>
  <si>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</si>
  <si>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</si>
  <si>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</si>
  <si>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</si>
  <si>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</si>
  <si>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</si>
  <si>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</si>
  <si>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</si>
  <si>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</si>
  <si>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</si>
  <si>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</si>
  <si>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</si>
  <si>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</si>
  <si>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</si>
  <si>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</si>
  <si>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</si>
  <si>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</si>
  <si>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</si>
  <si>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</si>
  <si>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</si>
  <si>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</si>
  <si>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</si>
  <si>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</si>
  <si>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</si>
  <si>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</si>
  <si>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</si>
  <si>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</si>
  <si>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</si>
  <si>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</si>
  <si>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</si>
  <si>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</si>
  <si>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</si>
  <si>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</si>
  <si>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</si>
  <si>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</si>
  <si>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</si>
  <si>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</si>
  <si>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</si>
  <si>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</si>
  <si>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</si>
  <si>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</si>
  <si>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</si>
  <si>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</si>
  <si>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</si>
  <si>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</si>
  <si>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</si>
  <si>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</si>
  <si>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</si>
  <si>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</si>
  <si>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</si>
  <si>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</si>
  <si>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</si>
  <si>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</si>
  <si>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</si>
  <si>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</si>
  <si>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</si>
  <si>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</si>
  <si>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</si>
  <si>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</si>
  <si>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</si>
  <si>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</si>
  <si>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</si>
  <si>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</si>
  <si>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</si>
  <si>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</si>
  <si>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</si>
  <si>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</si>
  <si>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</si>
  <si>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</si>
  <si>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</si>
  <si>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</si>
  <si>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</si>
  <si>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</si>
  <si>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</si>
  <si>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</si>
  <si>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</si>
  <si>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</si>
  <si>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</si>
  <si>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</si>
  <si>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</si>
  <si>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</si>
  <si>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</si>
  <si>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</si>
  <si>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</si>
  <si>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</si>
  <si>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</si>
  <si>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</si>
  <si>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</si>
  <si>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</si>
  <si>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</si>
  <si>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</si>
  <si>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</si>
  <si>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</si>
  <si>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</si>
  <si>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</si>
  <si>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</si>
  <si>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</si>
  <si>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</si>
  <si>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</si>
  <si>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</si>
  <si>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</si>
  <si>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</si>
  <si>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</si>
  <si>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</si>
  <si>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</si>
  <si>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</si>
  <si>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</si>
  <si>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</si>
  <si>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</si>
  <si>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</si>
  <si>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</si>
  <si>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</si>
  <si>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</si>
  <si>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</si>
  <si>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</si>
  <si>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</si>
  <si>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</si>
  <si>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</si>
  <si>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</si>
  <si>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</si>
  <si>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</si>
  <si>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</si>
  <si>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</si>
  <si>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</si>
  <si>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</si>
  <si>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</si>
  <si>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</si>
  <si>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</si>
  <si>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</si>
  <si>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</si>
  <si>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</si>
  <si>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</si>
  <si>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</si>
  <si>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</si>
  <si>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</si>
  <si>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</si>
  <si>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</si>
  <si>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</si>
  <si>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</si>
  <si>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</si>
  <si>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</si>
  <si>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</si>
  <si>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</si>
  <si>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</si>
  <si>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</si>
  <si>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</si>
  <si>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</si>
  <si>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</si>
  <si>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</si>
  <si>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</si>
  <si>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</si>
  <si>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</si>
  <si>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</si>
  <si>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</si>
  <si>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</si>
  <si>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</si>
  <si>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</si>
  <si>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</si>
  <si>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</si>
  <si>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</si>
  <si>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</si>
  <si>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</si>
  <si>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</si>
  <si>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</si>
  <si>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</si>
  <si>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</si>
  <si>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</si>
  <si>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</si>
  <si>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</si>
  <si>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</si>
  <si>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</si>
  <si>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</si>
  <si>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</si>
  <si>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</si>
  <si>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</si>
  <si>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</si>
  <si>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</si>
  <si>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</si>
  <si>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</si>
  <si>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</si>
  <si>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</si>
  <si>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</si>
  <si>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</si>
  <si>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</si>
  <si>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</si>
  <si>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</si>
  <si>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</si>
  <si>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</si>
  <si>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</si>
  <si>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</si>
  <si>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</si>
  <si>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</si>
  <si>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</si>
  <si>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</si>
  <si>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</si>
  <si>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</si>
  <si>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</si>
  <si>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</si>
  <si>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</si>
  <si>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</si>
  <si>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</si>
  <si>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</si>
  <si>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</si>
  <si>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</si>
  <si>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</si>
  <si>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</si>
  <si>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</si>
  <si>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</si>
  <si>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</si>
  <si>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</si>
  <si>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</si>
  <si>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</si>
  <si>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</si>
  <si>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</si>
  <si>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</si>
  <si>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</si>
  <si>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</si>
  <si>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</si>
  <si>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</si>
  <si>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</si>
  <si>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</si>
  <si>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</si>
  <si>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</si>
  <si>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</si>
  <si>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</si>
  <si>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</si>
  <si>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</si>
  <si>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</si>
  <si>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</si>
  <si>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</si>
  <si>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</si>
  <si>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</si>
  <si>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</si>
  <si>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</si>
  <si>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</si>
  <si>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</si>
  <si>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</si>
  <si>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</si>
  <si>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</si>
  <si>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</si>
  <si>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</si>
  <si>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</si>
  <si>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</si>
  <si>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</si>
  <si>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</si>
  <si>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</si>
  <si>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</si>
  <si>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</si>
  <si>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</si>
  <si>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</si>
  <si>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</si>
  <si>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</si>
  <si>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</si>
  <si>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</si>
  <si>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</si>
  <si>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</si>
  <si>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</si>
  <si>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</si>
  <si>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</si>
  <si>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</si>
  <si>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</si>
  <si>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</si>
  <si>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</si>
  <si>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</si>
  <si>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</si>
  <si>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</si>
  <si>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</si>
  <si>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</si>
  <si>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</si>
  <si>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</si>
  <si>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</si>
  <si>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</si>
  <si>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</si>
  <si>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</si>
  <si>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</si>
  <si>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</si>
  <si>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</si>
  <si>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</si>
  <si>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</si>
  <si>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</si>
  <si>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</si>
  <si>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</si>
  <si>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</si>
  <si>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</si>
  <si>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</si>
  <si>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</si>
  <si>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</si>
  <si>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</si>
  <si>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</si>
  <si>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</si>
  <si>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</si>
  <si>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</si>
  <si>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</si>
  <si>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</si>
  <si>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</si>
  <si>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</si>
  <si>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</si>
  <si>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</si>
  <si>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</si>
  <si>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</si>
  <si>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</si>
  <si>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</si>
  <si>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</si>
  <si>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</si>
  <si>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</si>
  <si>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</si>
  <si>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</si>
  <si>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</si>
  <si>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</si>
  <si>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</si>
  <si>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</si>
  <si>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</si>
  <si>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</si>
  <si>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</si>
  <si>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</si>
  <si>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</si>
  <si>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</si>
  <si>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</si>
  <si>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</si>
  <si>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</si>
  <si>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</si>
  <si>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</si>
  <si>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</si>
  <si>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</si>
  <si>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</si>
  <si>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</si>
  <si>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</si>
  <si>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</si>
  <si>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</si>
  <si>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</si>
  <si>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</si>
  <si>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</si>
  <si>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</si>
  <si>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</si>
  <si>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</si>
  <si>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</si>
  <si>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</si>
  <si>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</si>
  <si>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</si>
  <si>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</si>
  <si>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</si>
  <si>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</si>
  <si>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</si>
  <si>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</si>
  <si>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</si>
  <si>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</si>
  <si>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</si>
  <si>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</si>
  <si>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</si>
  <si>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</si>
  <si>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</si>
  <si>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</si>
  <si>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</si>
  <si>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</si>
  <si>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</si>
  <si>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</si>
  <si>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</si>
  <si>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</si>
  <si>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</si>
  <si>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</si>
  <si>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</si>
  <si>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</si>
  <si>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</si>
  <si>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</si>
  <si>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</si>
  <si>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</si>
  <si>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</si>
  <si>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</si>
  <si>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</si>
  <si>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</si>
  <si>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</si>
  <si>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</si>
  <si>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</si>
  <si>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</si>
  <si>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</si>
  <si>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</si>
  <si>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</si>
  <si>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</si>
  <si>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</si>
  <si>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</si>
  <si>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</si>
  <si>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</si>
  <si>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</si>
  <si>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</si>
  <si>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</si>
  <si>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</si>
  <si>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</si>
  <si>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</si>
  <si>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</si>
  <si>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95795253523</t>
  </si>
  <si>
    <t>03425592</t>
  </si>
  <si>
    <t>060074397</t>
  </si>
  <si>
    <t>UTD RAGUSA d.d.</t>
  </si>
  <si>
    <t>DUBROVNIK</t>
  </si>
  <si>
    <t>BRANITELJA DUBROVNIKA 7</t>
  </si>
  <si>
    <t>020/357-100</t>
  </si>
  <si>
    <t>03585697</t>
  </si>
  <si>
    <t>Korit d.o.o.</t>
  </si>
  <si>
    <t>Niko Arkulin</t>
  </si>
  <si>
    <t>korit@du.t-com.hr</t>
  </si>
  <si>
    <t>IGOR JURIŠIĆ</t>
  </si>
  <si>
    <t>ijurisic@dubrovnik.hr</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</si>
</sst>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 fillId="0" borderId="48" xfId="0" applyFont="1" applyFill="1" applyBorder="1" applyAlignment="1" applyProtection="1">
      <alignment horizontal="left" vertical="center" wrapText="1"/>
      <protection hidden="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164478.26</v>
      </c>
      <c r="I3" s="31">
        <f>ABS(ROUND(J3,0)-J3)+ABS(ROUND(K3,0)-K3)</f>
        <v>0</v>
      </c>
      <c r="J3" s="31">
        <f>Bilanca!I10</f>
        <v>3149855</v>
      </c>
      <c r="K3" s="31">
        <f>Bilanca!J10</f>
        <v>2537029</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03425592</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060074397</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95795253523</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UTD RAGUSA d.d.</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20000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DUBROVNIK</v>
      </c>
      <c r="D11" s="4" t="s">
        <v>1521</v>
      </c>
      <c r="E11" s="4">
        <v>1</v>
      </c>
      <c r="F11" s="4">
        <f>Bilanca!G18</f>
        <v>10</v>
      </c>
      <c r="G11" s="4">
        <f>IF(Bilanca!H18=0,"",Bilanca!H18)</f>
      </c>
      <c r="H11" s="30">
        <f t="shared" si="0"/>
        <v>822391.3</v>
      </c>
      <c r="I11" s="31">
        <f t="shared" si="1"/>
        <v>0</v>
      </c>
      <c r="J11" s="31">
        <f>Bilanca!I18</f>
        <v>3149855</v>
      </c>
      <c r="K11" s="31">
        <f>Bilanca!J18</f>
        <v>2537029</v>
      </c>
    </row>
    <row r="12" spans="1:11" ht="12.75">
      <c r="A12" s="4" t="s">
        <v>2357</v>
      </c>
      <c r="B12" s="29" t="str">
        <f>TRIM(RefStr!C33)</f>
        <v>BRANITELJA DUBROVNIKA 7</v>
      </c>
      <c r="D12" s="4" t="s">
        <v>1521</v>
      </c>
      <c r="E12" s="4">
        <v>1</v>
      </c>
      <c r="F12" s="4">
        <f>Bilanca!G19</f>
        <v>11</v>
      </c>
      <c r="G12" s="4">
        <f>IF(Bilanca!H19=0,"",Bilanca!H19)</f>
      </c>
      <c r="H12" s="30">
        <f t="shared" si="0"/>
        <v>215784.02999999997</v>
      </c>
      <c r="I12" s="31">
        <f t="shared" si="1"/>
        <v>0</v>
      </c>
      <c r="J12" s="31">
        <f>Bilanca!I19</f>
        <v>653891</v>
      </c>
      <c r="K12" s="31">
        <f>Bilanca!J19</f>
        <v>653891</v>
      </c>
    </row>
    <row r="13" spans="1:11" ht="12.75">
      <c r="A13" s="4" t="s">
        <v>1193</v>
      </c>
      <c r="B13" s="29" t="str">
        <f>TRIM(RefStr!C35)</f>
        <v>ijurisic@dubrovnik.hr</v>
      </c>
      <c r="D13" s="4" t="s">
        <v>1521</v>
      </c>
      <c r="E13" s="4">
        <v>1</v>
      </c>
      <c r="F13" s="4">
        <f>Bilanca!G20</f>
        <v>12</v>
      </c>
      <c r="G13" s="4">
        <f>IF(Bilanca!H20=0,"",Bilanca!H20)</f>
      </c>
      <c r="H13" s="30">
        <f t="shared" si="0"/>
        <v>606788.76</v>
      </c>
      <c r="I13" s="31">
        <f t="shared" si="1"/>
        <v>0</v>
      </c>
      <c r="J13" s="31">
        <f>Bilanca!I20</f>
        <v>2094075</v>
      </c>
      <c r="K13" s="31">
        <f>Bilanca!J20</f>
        <v>1481249</v>
      </c>
    </row>
    <row r="14" spans="1:11" ht="12.75">
      <c r="A14" s="4" t="s">
        <v>1194</v>
      </c>
      <c r="B14" s="29">
        <f>TRIM(RefStr!C37)</f>
      </c>
      <c r="D14" s="4" t="s">
        <v>1521</v>
      </c>
      <c r="E14" s="4">
        <v>1</v>
      </c>
      <c r="F14" s="4">
        <f>Bilanca!G21</f>
        <v>13</v>
      </c>
      <c r="G14" s="4">
        <f>IF(Bilanca!H21=0,"",Bilanca!H21)</f>
      </c>
      <c r="H14" s="30">
        <f t="shared" si="0"/>
        <v>0</v>
      </c>
      <c r="I14" s="31">
        <f t="shared" si="1"/>
        <v>0</v>
      </c>
      <c r="J14" s="31">
        <f>Bilanca!I21</f>
        <v>0</v>
      </c>
      <c r="K14" s="31">
        <f>Bilanca!J21</f>
        <v>0</v>
      </c>
    </row>
    <row r="15" spans="1:11" ht="12.75">
      <c r="A15" s="4" t="s">
        <v>2360</v>
      </c>
      <c r="B15" s="29" t="str">
        <f>TEXT(RefStr!J39,"00")</f>
        <v>19</v>
      </c>
      <c r="D15" s="4" t="s">
        <v>1521</v>
      </c>
      <c r="E15" s="4">
        <v>1</v>
      </c>
      <c r="F15" s="4">
        <f>Bilanca!G22</f>
        <v>14</v>
      </c>
      <c r="G15" s="4">
        <f>IF(Bilanca!H22=0,"",Bilanca!H22)</f>
      </c>
      <c r="H15" s="30">
        <f t="shared" si="0"/>
        <v>0</v>
      </c>
      <c r="I15" s="31">
        <f t="shared" si="1"/>
        <v>0</v>
      </c>
      <c r="J15" s="31">
        <f>Bilanca!I22</f>
        <v>0</v>
      </c>
      <c r="K15" s="31">
        <f>Bilanca!J22</f>
        <v>0</v>
      </c>
    </row>
    <row r="16" spans="1:11" ht="12.75">
      <c r="A16" s="4" t="s">
        <v>2359</v>
      </c>
      <c r="B16" s="29" t="str">
        <f>TEXT(RefStr!C39,"000")</f>
        <v>098</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6820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217020.06</v>
      </c>
      <c r="I19" s="31">
        <f t="shared" si="1"/>
        <v>0</v>
      </c>
      <c r="J19" s="31">
        <f>Bilanca!I26</f>
        <v>401889</v>
      </c>
      <c r="K19" s="31">
        <f>Bilanca!J26</f>
        <v>401889</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21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0</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0</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0</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0</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t="str">
        <f>RefStr!B64</f>
        <v>03585697</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t="str">
        <f>RefStr!B66</f>
        <v>Korit d.o.o.</v>
      </c>
      <c r="D38" s="4" t="s">
        <v>1521</v>
      </c>
      <c r="E38" s="4">
        <v>1</v>
      </c>
      <c r="F38" s="4">
        <f>Bilanca!G45</f>
        <v>37</v>
      </c>
      <c r="G38" s="4">
        <f>IF(Bilanca!H45=0,"",Bilanca!H45)</f>
      </c>
      <c r="H38" s="30">
        <f t="shared" si="0"/>
        <v>1141935.07</v>
      </c>
      <c r="I38" s="31">
        <f t="shared" si="1"/>
        <v>0</v>
      </c>
      <c r="J38" s="31">
        <f>Bilanca!I45</f>
        <v>446311</v>
      </c>
      <c r="K38" s="31">
        <f>Bilanca!J45</f>
        <v>1320000</v>
      </c>
    </row>
    <row r="39" spans="1:11" ht="12.75">
      <c r="A39" s="4" t="s">
        <v>1216</v>
      </c>
      <c r="B39" s="29" t="str">
        <f>RefStr!C68</f>
        <v>Niko Arkulin</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020/357-100</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korit@du.t-com.hr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IGOR JURIŠIĆ</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129.72</v>
      </c>
      <c r="I47" s="31">
        <f t="shared" si="3"/>
        <v>0</v>
      </c>
      <c r="J47" s="31">
        <f>Bilanca!I54</f>
        <v>282</v>
      </c>
      <c r="K47" s="31">
        <f>Bilanca!J54</f>
        <v>0</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0</v>
      </c>
      <c r="I50" s="31">
        <f t="shared" si="3"/>
        <v>0</v>
      </c>
      <c r="J50" s="31">
        <f>Bilanca!I57</f>
        <v>0</v>
      </c>
      <c r="K50" s="31">
        <f>Bilanca!J57</f>
        <v>0</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143.82</v>
      </c>
      <c r="I52" s="31">
        <f t="shared" si="3"/>
        <v>0</v>
      </c>
      <c r="J52" s="31">
        <f>Bilanca!I59</f>
        <v>282</v>
      </c>
      <c r="K52" s="31">
        <f>Bilanca!J59</f>
        <v>0</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1250821615.8400002</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1944198.27</v>
      </c>
      <c r="I64" s="31">
        <f t="shared" si="3"/>
        <v>0</v>
      </c>
      <c r="J64" s="31">
        <f>Bilanca!I71</f>
        <v>446029</v>
      </c>
      <c r="K64" s="31">
        <f>Bilanca!J71</f>
        <v>1320000</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7351645.600000001</v>
      </c>
      <c r="I66" s="31">
        <f t="shared" si="3"/>
        <v>0</v>
      </c>
      <c r="J66" s="31">
        <f>Bilanca!I73</f>
        <v>3596166</v>
      </c>
      <c r="K66" s="31">
        <f>Bilanca!J73</f>
        <v>3857029</v>
      </c>
    </row>
    <row r="67" spans="1:11" ht="12.75">
      <c r="A67" s="4" t="s">
        <v>689</v>
      </c>
      <c r="B67" s="29" t="str">
        <f>RefStr!L35</f>
        <v>020/357-100</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6515857.2</v>
      </c>
      <c r="I68" s="31">
        <f t="shared" si="3"/>
        <v>0</v>
      </c>
      <c r="J68" s="31">
        <f>Bilanca!I76</f>
        <v>2083102</v>
      </c>
      <c r="K68" s="31">
        <f>Bilanca!J76</f>
        <v>3821029</v>
      </c>
    </row>
    <row r="69" spans="1:11" ht="12.75">
      <c r="A69" s="4" t="s">
        <v>691</v>
      </c>
      <c r="B69" s="29">
        <f>RefStr!M46</f>
        <v>0</v>
      </c>
      <c r="D69" s="4" t="s">
        <v>1521</v>
      </c>
      <c r="E69" s="4">
        <v>1</v>
      </c>
      <c r="F69" s="4">
        <f>Bilanca!G77</f>
        <v>68</v>
      </c>
      <c r="G69" s="4">
        <f>IF(Bilanca!H77=0,"",Bilanca!H77)</f>
      </c>
      <c r="H69" s="30">
        <f t="shared" si="2"/>
        <v>189185112</v>
      </c>
      <c r="I69" s="31">
        <f t="shared" si="3"/>
        <v>0</v>
      </c>
      <c r="J69" s="31">
        <f>Bilanca!I77</f>
        <v>92737800</v>
      </c>
      <c r="K69" s="31">
        <f>Bilanca!J77</f>
        <v>92737800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-219293883.9</v>
      </c>
      <c r="I82" s="31">
        <f t="shared" si="3"/>
        <v>0</v>
      </c>
      <c r="J82" s="31">
        <f>Bilanca!I90</f>
        <v>-91191778</v>
      </c>
      <c r="K82" s="31">
        <f>Bilanca!J90</f>
        <v>-89770706</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224708547.70000002</v>
      </c>
      <c r="I84" s="31">
        <f t="shared" si="3"/>
        <v>0</v>
      </c>
      <c r="J84" s="31">
        <f>Bilanca!I92</f>
        <v>91191778</v>
      </c>
      <c r="K84" s="31">
        <f>Bilanca!J92</f>
        <v>89770706</v>
      </c>
    </row>
    <row r="85" spans="4:11" ht="12.75">
      <c r="D85" s="4" t="s">
        <v>1521</v>
      </c>
      <c r="E85" s="4">
        <v>1</v>
      </c>
      <c r="F85" s="4">
        <f>Bilanca!G93</f>
        <v>84</v>
      </c>
      <c r="G85" s="4">
        <f>IF(Bilanca!H93=0,"",Bilanca!H93)</f>
      </c>
      <c r="H85" s="30">
        <f>J85/100*F85+2*K85/100*F85</f>
        <v>1885758</v>
      </c>
      <c r="I85" s="31">
        <f>ABS(ROUND(J85,0)-J85)+ABS(ROUND(K85,0)-K85)</f>
        <v>0</v>
      </c>
      <c r="J85" s="31">
        <f>Bilanca!I93</f>
        <v>537080</v>
      </c>
      <c r="K85" s="31">
        <f>Bilanca!J93</f>
        <v>853935</v>
      </c>
    </row>
    <row r="86" spans="4:11" ht="12.75">
      <c r="D86" s="4" t="s">
        <v>1521</v>
      </c>
      <c r="E86" s="4">
        <v>1</v>
      </c>
      <c r="F86" s="4">
        <f>Bilanca!G94</f>
        <v>85</v>
      </c>
      <c r="G86" s="4">
        <f>IF(Bilanca!H94=0,"",Bilanca!H94)</f>
      </c>
      <c r="H86" s="30">
        <f>J86/100*F86+2*K86/100*F86</f>
        <v>1908207.5</v>
      </c>
      <c r="I86" s="31">
        <f>ABS(ROUND(J86,0)-J86)+ABS(ROUND(K86,0)-K86)</f>
        <v>0</v>
      </c>
      <c r="J86" s="31">
        <f>Bilanca!I94</f>
        <v>537080</v>
      </c>
      <c r="K86" s="31">
        <f>Bilanca!J94</f>
        <v>853935</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1399388.95</v>
      </c>
      <c r="I96" s="31">
        <f t="shared" si="5"/>
        <v>0</v>
      </c>
      <c r="J96" s="31">
        <f>Bilanca!I104</f>
        <v>1473041</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1487771.41</v>
      </c>
      <c r="I102" s="31">
        <f t="shared" si="5"/>
        <v>0</v>
      </c>
      <c r="J102" s="31">
        <f>Bilanca!I110</f>
        <v>1473041</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119864.61</v>
      </c>
      <c r="I108" s="31">
        <f t="shared" si="5"/>
        <v>0</v>
      </c>
      <c r="J108" s="31">
        <f>Bilanca!I116</f>
        <v>40023</v>
      </c>
      <c r="K108" s="31">
        <f>Bilanca!J116</f>
        <v>36000</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3949.1000000000004</v>
      </c>
      <c r="I116" s="31">
        <f t="shared" si="5"/>
        <v>0</v>
      </c>
      <c r="J116" s="31">
        <f>Bilanca!I124</f>
        <v>3434</v>
      </c>
      <c r="K116" s="31">
        <f>Bilanca!J124</f>
        <v>0</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0</v>
      </c>
      <c r="I118" s="31">
        <f t="shared" si="5"/>
        <v>0</v>
      </c>
      <c r="J118" s="31">
        <f>Bilanca!I126</f>
        <v>0</v>
      </c>
      <c r="K118" s="31">
        <f>Bilanca!J126</f>
        <v>0</v>
      </c>
    </row>
    <row r="119" spans="4:11" ht="12.75">
      <c r="D119" s="4" t="s">
        <v>1521</v>
      </c>
      <c r="E119" s="4">
        <v>1</v>
      </c>
      <c r="F119" s="4">
        <f>Bilanca!G127</f>
        <v>118</v>
      </c>
      <c r="G119" s="4">
        <f>IF(Bilanca!H127=0,"",Bilanca!H127)</f>
      </c>
      <c r="H119" s="30">
        <f t="shared" si="4"/>
        <v>128135.01999999999</v>
      </c>
      <c r="I119" s="31">
        <f t="shared" si="5"/>
        <v>0</v>
      </c>
      <c r="J119" s="31">
        <f>Bilanca!I127</f>
        <v>36589</v>
      </c>
      <c r="K119" s="31">
        <f>Bilanca!J127</f>
        <v>36000</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13911575.52</v>
      </c>
      <c r="I124" s="31">
        <f t="shared" si="5"/>
        <v>0</v>
      </c>
      <c r="J124" s="31">
        <f>Bilanca!I132</f>
        <v>3596166</v>
      </c>
      <c r="K124" s="31">
        <f>Bilanca!J132</f>
        <v>3857029</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7147293.75</v>
      </c>
      <c r="I126" s="4">
        <f t="shared" si="5"/>
        <v>0</v>
      </c>
      <c r="J126" s="31">
        <f>RDG!I8</f>
        <v>1905945</v>
      </c>
      <c r="K126" s="31">
        <f>RDG!J8</f>
        <v>1905945</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0</v>
      </c>
      <c r="I128" s="4">
        <f aca="true" t="shared" si="7" ref="I128:I190">ABS(ROUND(J128,0)-J128)+ABS(ROUND(K128,0)-K128)</f>
        <v>0</v>
      </c>
      <c r="J128" s="31">
        <f>RDG!I10</f>
        <v>0</v>
      </c>
      <c r="K128" s="31">
        <f>RDG!J10</f>
        <v>0</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7433185.5</v>
      </c>
      <c r="I131" s="4">
        <f t="shared" si="7"/>
        <v>0</v>
      </c>
      <c r="J131" s="31">
        <f>RDG!I13</f>
        <v>1905945</v>
      </c>
      <c r="K131" s="31">
        <f>RDG!J13</f>
        <v>1905945</v>
      </c>
    </row>
    <row r="132" spans="4:11" ht="12.75">
      <c r="D132" s="4" t="s">
        <v>541</v>
      </c>
      <c r="E132" s="4">
        <v>2</v>
      </c>
      <c r="F132" s="4">
        <f>RDG!G14</f>
        <v>131</v>
      </c>
      <c r="G132" s="4">
        <f>IF(RDG!H14=0,"",RDG!H14)</f>
      </c>
      <c r="H132" s="30">
        <f t="shared" si="6"/>
        <v>4298337.9399999995</v>
      </c>
      <c r="I132" s="4">
        <f t="shared" si="7"/>
        <v>0</v>
      </c>
      <c r="J132" s="31">
        <f>RDG!I14</f>
        <v>1188144</v>
      </c>
      <c r="K132" s="31">
        <f>RDG!J14</f>
        <v>1046515</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118145.23</v>
      </c>
      <c r="I134" s="4">
        <f t="shared" si="7"/>
        <v>0</v>
      </c>
      <c r="J134" s="31">
        <f>RDG!I16</f>
        <v>21853</v>
      </c>
      <c r="K134" s="31">
        <f>RDG!J16</f>
        <v>33489</v>
      </c>
    </row>
    <row r="135" spans="4:11" ht="12.75">
      <c r="D135" s="4" t="s">
        <v>541</v>
      </c>
      <c r="E135" s="4">
        <v>2</v>
      </c>
      <c r="F135" s="4">
        <f>RDG!G17</f>
        <v>134</v>
      </c>
      <c r="G135" s="4">
        <f>IF(RDG!H17=0,"",RDG!H17)</f>
      </c>
      <c r="H135" s="30">
        <f t="shared" si="6"/>
        <v>657.94</v>
      </c>
      <c r="I135" s="4">
        <f t="shared" si="7"/>
        <v>0</v>
      </c>
      <c r="J135" s="31">
        <f>RDG!I17</f>
        <v>291</v>
      </c>
      <c r="K135" s="31">
        <f>RDG!J17</f>
        <v>100</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120142.4</v>
      </c>
      <c r="I137" s="4">
        <f t="shared" si="7"/>
        <v>0</v>
      </c>
      <c r="J137" s="31">
        <f>RDG!I19</f>
        <v>21562</v>
      </c>
      <c r="K137" s="31">
        <f>RDG!J19</f>
        <v>33389</v>
      </c>
    </row>
    <row r="138" spans="4:11" ht="12.75">
      <c r="D138" s="4" t="s">
        <v>541</v>
      </c>
      <c r="E138" s="4">
        <v>2</v>
      </c>
      <c r="F138" s="4">
        <f>RDG!G20</f>
        <v>137</v>
      </c>
      <c r="G138" s="4">
        <f>IF(RDG!H20=0,"",RDG!H20)</f>
      </c>
      <c r="H138" s="30">
        <f t="shared" si="6"/>
        <v>0</v>
      </c>
      <c r="I138" s="4">
        <f t="shared" si="7"/>
        <v>0</v>
      </c>
      <c r="J138" s="31">
        <f>RDG!I20</f>
        <v>0</v>
      </c>
      <c r="K138" s="31">
        <f>RDG!J20</f>
        <v>0</v>
      </c>
    </row>
    <row r="139" spans="4:11" ht="12.75">
      <c r="D139" s="4" t="s">
        <v>541</v>
      </c>
      <c r="E139" s="4">
        <v>2</v>
      </c>
      <c r="F139" s="4">
        <f>RDG!G21</f>
        <v>138</v>
      </c>
      <c r="G139" s="4">
        <f>IF(RDG!H21=0,"",RDG!H21)</f>
      </c>
      <c r="H139" s="30">
        <f t="shared" si="6"/>
        <v>0</v>
      </c>
      <c r="I139" s="4">
        <f t="shared" si="7"/>
        <v>0</v>
      </c>
      <c r="J139" s="31">
        <f>RDG!I21</f>
        <v>0</v>
      </c>
      <c r="K139" s="31">
        <f>RDG!J21</f>
        <v>0</v>
      </c>
    </row>
    <row r="140" spans="4:11" ht="12.75">
      <c r="D140" s="4" t="s">
        <v>541</v>
      </c>
      <c r="E140" s="4">
        <v>2</v>
      </c>
      <c r="F140" s="4">
        <f>RDG!G22</f>
        <v>139</v>
      </c>
      <c r="G140" s="4">
        <f>IF(RDG!H22=0,"",RDG!H22)</f>
      </c>
      <c r="H140" s="30">
        <f t="shared" si="6"/>
        <v>0</v>
      </c>
      <c r="I140" s="4">
        <f t="shared" si="7"/>
        <v>0</v>
      </c>
      <c r="J140" s="31">
        <f>RDG!I22</f>
        <v>0</v>
      </c>
      <c r="K140" s="31">
        <f>RDG!J22</f>
        <v>0</v>
      </c>
    </row>
    <row r="141" spans="4:11" ht="12.75">
      <c r="D141" s="4" t="s">
        <v>541</v>
      </c>
      <c r="E141" s="4">
        <v>2</v>
      </c>
      <c r="F141" s="4">
        <f>RDG!G23</f>
        <v>140</v>
      </c>
      <c r="G141" s="4">
        <f>IF(RDG!H23=0,"",RDG!H23)</f>
      </c>
      <c r="H141" s="30">
        <f t="shared" si="6"/>
        <v>0</v>
      </c>
      <c r="I141" s="4">
        <f t="shared" si="7"/>
        <v>0</v>
      </c>
      <c r="J141" s="31">
        <f>RDG!I23</f>
        <v>0</v>
      </c>
      <c r="K141" s="31">
        <f>RDG!J23</f>
        <v>0</v>
      </c>
    </row>
    <row r="142" spans="4:11" ht="12.75">
      <c r="D142" s="4" t="s">
        <v>541</v>
      </c>
      <c r="E142" s="4">
        <v>2</v>
      </c>
      <c r="F142" s="4">
        <f>RDG!G24</f>
        <v>141</v>
      </c>
      <c r="G142" s="4">
        <f>IF(RDG!H24=0,"",RDG!H24)</f>
      </c>
      <c r="H142" s="30">
        <f t="shared" si="6"/>
        <v>2592253.98</v>
      </c>
      <c r="I142" s="4">
        <f t="shared" si="7"/>
        <v>0</v>
      </c>
      <c r="J142" s="31">
        <f>RDG!I24</f>
        <v>612826</v>
      </c>
      <c r="K142" s="31">
        <f>RDG!J24</f>
        <v>612826</v>
      </c>
    </row>
    <row r="143" spans="4:11" ht="12.75">
      <c r="D143" s="4" t="s">
        <v>541</v>
      </c>
      <c r="E143" s="4">
        <v>2</v>
      </c>
      <c r="F143" s="4">
        <f>RDG!G25</f>
        <v>142</v>
      </c>
      <c r="G143" s="4">
        <f>IF(RDG!H25=0,"",RDG!H25)</f>
      </c>
      <c r="H143" s="30">
        <f t="shared" si="6"/>
        <v>1675638.3399999999</v>
      </c>
      <c r="I143" s="4">
        <f t="shared" si="7"/>
        <v>0</v>
      </c>
      <c r="J143" s="31">
        <f>RDG!I25</f>
        <v>380027</v>
      </c>
      <c r="K143" s="31">
        <f>RDG!J25</f>
        <v>400000</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265972.14</v>
      </c>
      <c r="I154" s="4">
        <f t="shared" si="7"/>
        <v>0</v>
      </c>
      <c r="J154" s="31">
        <f>RDG!I36</f>
        <v>173438</v>
      </c>
      <c r="K154" s="31">
        <f>RDG!J36</f>
        <v>200</v>
      </c>
    </row>
    <row r="155" spans="4:11" ht="12.75">
      <c r="D155" s="4" t="s">
        <v>541</v>
      </c>
      <c r="E155" s="4">
        <v>2</v>
      </c>
      <c r="F155" s="4">
        <f>RDG!G37</f>
        <v>154</v>
      </c>
      <c r="G155" s="4">
        <f>IF(RDG!H37=0,"",RDG!H37)</f>
      </c>
      <c r="H155" s="30">
        <f t="shared" si="6"/>
        <v>312.61999999999995</v>
      </c>
      <c r="I155" s="4">
        <f t="shared" si="7"/>
        <v>0</v>
      </c>
      <c r="J155" s="31">
        <f>RDG!I37</f>
        <v>193</v>
      </c>
      <c r="K155" s="31">
        <f>RDG!J37</f>
        <v>5</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19.32</v>
      </c>
      <c r="I162" s="4">
        <f t="shared" si="7"/>
        <v>0</v>
      </c>
      <c r="J162" s="31">
        <f>RDG!I44</f>
        <v>2</v>
      </c>
      <c r="K162" s="31">
        <f>RDG!J44</f>
        <v>5</v>
      </c>
    </row>
    <row r="163" spans="4:11" ht="12.75">
      <c r="D163" s="4" t="s">
        <v>541</v>
      </c>
      <c r="E163" s="4">
        <v>2</v>
      </c>
      <c r="F163" s="4">
        <f>RDG!G45</f>
        <v>162</v>
      </c>
      <c r="G163" s="4">
        <f>IF(RDG!H45=0,"",RDG!H45)</f>
      </c>
      <c r="H163" s="30">
        <f t="shared" si="6"/>
        <v>309.41999999999996</v>
      </c>
      <c r="I163" s="4">
        <f t="shared" si="7"/>
        <v>0</v>
      </c>
      <c r="J163" s="31">
        <f>RDG!I45</f>
        <v>191</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316656.45</v>
      </c>
      <c r="I166" s="4">
        <f t="shared" si="7"/>
        <v>0</v>
      </c>
      <c r="J166" s="31">
        <f>RDG!I48</f>
        <v>180913</v>
      </c>
      <c r="K166" s="31">
        <f>RDG!J48</f>
        <v>5500</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322413.84</v>
      </c>
      <c r="I169" s="4">
        <f t="shared" si="7"/>
        <v>0</v>
      </c>
      <c r="J169" s="31">
        <f>RDG!I51</f>
        <v>180913</v>
      </c>
      <c r="K169" s="31">
        <f>RDG!J51</f>
        <v>5500</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10120927.26</v>
      </c>
      <c r="I178" s="4">
        <f t="shared" si="7"/>
        <v>0</v>
      </c>
      <c r="J178" s="31">
        <f>RDG!I60</f>
        <v>1906138</v>
      </c>
      <c r="K178" s="31">
        <f>RDG!J60</f>
        <v>1905950</v>
      </c>
    </row>
    <row r="179" spans="4:11" ht="12.75">
      <c r="D179" s="4" t="s">
        <v>541</v>
      </c>
      <c r="E179" s="4">
        <v>2</v>
      </c>
      <c r="F179" s="4">
        <f>RDG!G61</f>
        <v>178</v>
      </c>
      <c r="G179" s="4">
        <f>IF(RDG!H61=0,"",RDG!H61)</f>
      </c>
      <c r="H179" s="30">
        <f t="shared" si="6"/>
        <v>6182094.859999999</v>
      </c>
      <c r="I179" s="4">
        <f t="shared" si="7"/>
        <v>0</v>
      </c>
      <c r="J179" s="31">
        <f>RDG!I61</f>
        <v>1369057</v>
      </c>
      <c r="K179" s="31">
        <f>RDG!J61</f>
        <v>1052015</v>
      </c>
    </row>
    <row r="180" spans="4:11" ht="12.75">
      <c r="D180" s="4" t="s">
        <v>541</v>
      </c>
      <c r="E180" s="4">
        <v>2</v>
      </c>
      <c r="F180" s="4">
        <f>RDG!G62</f>
        <v>179</v>
      </c>
      <c r="G180" s="4">
        <f>IF(RDG!H62=0,"",RDG!H62)</f>
      </c>
      <c r="H180" s="30">
        <f t="shared" si="6"/>
        <v>4018462.2900000005</v>
      </c>
      <c r="I180" s="4">
        <f t="shared" si="7"/>
        <v>0</v>
      </c>
      <c r="J180" s="31">
        <f>RDG!I62</f>
        <v>537081</v>
      </c>
      <c r="K180" s="31">
        <f>RDG!J62</f>
        <v>853935</v>
      </c>
    </row>
    <row r="181" spans="4:11" ht="12.75">
      <c r="D181" s="4" t="s">
        <v>541</v>
      </c>
      <c r="E181" s="4">
        <v>2</v>
      </c>
      <c r="F181" s="4">
        <f>RDG!G63</f>
        <v>180</v>
      </c>
      <c r="G181" s="4">
        <f>IF(RDG!H63=0,"",RDG!H63)</f>
      </c>
      <c r="H181" s="30">
        <f t="shared" si="6"/>
        <v>4040911.8</v>
      </c>
      <c r="I181" s="4">
        <f t="shared" si="7"/>
        <v>0</v>
      </c>
      <c r="J181" s="31">
        <f>RDG!I63</f>
        <v>537081</v>
      </c>
      <c r="K181" s="31">
        <f>RDG!J63</f>
        <v>853935</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4108260.33</v>
      </c>
      <c r="I184" s="4">
        <f t="shared" si="7"/>
        <v>0</v>
      </c>
      <c r="J184" s="31">
        <f>RDG!I66</f>
        <v>537081</v>
      </c>
      <c r="K184" s="31">
        <f>RDG!J66</f>
        <v>853935</v>
      </c>
    </row>
    <row r="185" spans="4:11" ht="12.75">
      <c r="D185" s="4" t="s">
        <v>541</v>
      </c>
      <c r="E185" s="4">
        <v>2</v>
      </c>
      <c r="F185" s="4">
        <f>RDG!G67</f>
        <v>184</v>
      </c>
      <c r="G185" s="4">
        <f>IF(RDG!H67=0,"",RDG!H67)</f>
      </c>
      <c r="H185" s="30">
        <f t="shared" si="6"/>
        <v>4130709.8400000003</v>
      </c>
      <c r="I185" s="4">
        <f t="shared" si="7"/>
        <v>0</v>
      </c>
      <c r="J185" s="31">
        <f>RDG!I67</f>
        <v>537081</v>
      </c>
      <c r="K185" s="31">
        <f>RDG!J67</f>
        <v>853935</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78"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9.7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UTD RAGUSA d.d.</v>
      </c>
      <c r="X2" s="209" t="s">
        <v>207</v>
      </c>
      <c r="Y2" s="231">
        <f>IF(RefStr!C54&lt;&gt;"",RefStr!C54,"")</f>
        <v>100</v>
      </c>
      <c r="Z2" s="209" t="s">
        <v>2326</v>
      </c>
      <c r="AA2" s="231" t="str">
        <f>IF(RefStr!B64="","",RefStr!B64)</f>
        <v>03585697</v>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20000</v>
      </c>
      <c r="X3" s="211" t="s">
        <v>208</v>
      </c>
      <c r="Y3" s="232">
        <f>IF(RefStr!F54&lt;&gt;"",RefStr!F54,"")</f>
        <v>0</v>
      </c>
      <c r="Z3" s="211" t="s">
        <v>2327</v>
      </c>
      <c r="AA3" s="232" t="str">
        <f>IF(RefStr!B66="","",RefStr!B66)</f>
        <v>Korit d.o.o.</v>
      </c>
    </row>
    <row r="4" spans="1:27" ht="13.5" customHeight="1">
      <c r="A4" s="499"/>
      <c r="B4" s="500"/>
      <c r="C4" s="500"/>
      <c r="D4" s="500"/>
      <c r="E4" s="500"/>
      <c r="F4" s="500"/>
      <c r="G4" s="500"/>
      <c r="H4" s="500"/>
      <c r="I4" s="222" t="s">
        <v>15</v>
      </c>
      <c r="J4" s="223">
        <f>SUM(L12:L120)</f>
        <v>0</v>
      </c>
      <c r="L4" s="3"/>
      <c r="M4" s="3"/>
      <c r="N4" s="208" t="s">
        <v>1522</v>
      </c>
      <c r="O4" s="211">
        <f>Dodatni!Q1</f>
        <v>0</v>
      </c>
      <c r="P4" s="212">
        <f>Dodatni!Q2</f>
        <v>0</v>
      </c>
      <c r="Q4" s="232">
        <f>Dodatni!Q3</f>
        <v>0</v>
      </c>
      <c r="R4" s="211" t="s">
        <v>1199</v>
      </c>
      <c r="S4" s="232">
        <f>IF(RefStr!C52&lt;&gt;"",IF(ISERROR(INT(RefStr!C52)),0,RefStr!C52),0)</f>
        <v>21</v>
      </c>
      <c r="T4" s="211" t="s">
        <v>2718</v>
      </c>
      <c r="U4" s="232" t="str">
        <f>RefStr!C27</f>
        <v>95795253523</v>
      </c>
      <c r="V4" s="211" t="s">
        <v>2356</v>
      </c>
      <c r="W4" s="232" t="str">
        <f>RefStr!F31</f>
        <v>DUBROVNIK</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2</v>
      </c>
      <c r="T5" s="211" t="s">
        <v>2352</v>
      </c>
      <c r="U5" s="232" t="str">
        <f>RefStr!H27</f>
        <v>03425592</v>
      </c>
      <c r="V5" s="211" t="s">
        <v>2357</v>
      </c>
      <c r="W5" s="232" t="str">
        <f>RefStr!C33</f>
        <v>BRANITELJA DUBROVNIKA 7</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060074397</v>
      </c>
      <c r="V6" s="211" t="s">
        <v>2568</v>
      </c>
      <c r="W6" s="232" t="str">
        <f>RefStr!L35</f>
        <v>020/357-100</v>
      </c>
      <c r="X6" s="211" t="s">
        <v>2514</v>
      </c>
      <c r="Y6" s="232" t="str">
        <f>RefStr!C68</f>
        <v>Niko Arkulin</v>
      </c>
      <c r="Z6" s="211" t="s">
        <v>1415</v>
      </c>
      <c r="AA6" s="232">
        <f>RefStr!C46</f>
        <v>0</v>
      </c>
    </row>
    <row r="7" spans="1:27" ht="13.5" customHeight="1">
      <c r="A7" s="499"/>
      <c r="B7" s="500"/>
      <c r="C7" s="500"/>
      <c r="D7" s="500"/>
      <c r="E7" s="500"/>
      <c r="F7" s="500"/>
      <c r="G7" s="500"/>
      <c r="H7" s="500"/>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4</v>
      </c>
      <c r="V7" s="211" t="s">
        <v>1193</v>
      </c>
      <c r="W7" s="232" t="str">
        <f>TRIM(UPPER(RefStr!C35))</f>
        <v>IJURISIC@DUBROVNIK.HR</v>
      </c>
      <c r="X7" s="211" t="s">
        <v>2515</v>
      </c>
      <c r="Y7" s="232" t="str">
        <f>RefStr!C70</f>
        <v>020/357-100</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Dioničko društvo</v>
      </c>
      <c r="V8" s="211" t="s">
        <v>2574</v>
      </c>
      <c r="W8" s="232" t="str">
        <f>RefStr!C42</f>
        <v>6820</v>
      </c>
      <c r="X8" s="211" t="s">
        <v>2516</v>
      </c>
      <c r="Y8" s="232" t="str">
        <f>TRIM(UPPER(RefStr!C72))</f>
        <v>KORIT@DU.T-COM.HR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0</v>
      </c>
      <c r="Q9" s="231">
        <f>RefStr!F58</f>
        <v>0</v>
      </c>
      <c r="R9" s="211" t="s">
        <v>1860</v>
      </c>
      <c r="S9" s="232">
        <f>IF(RefStr!F4&lt;&gt;"",RefStr!F4,0)</f>
        <v>44196</v>
      </c>
      <c r="T9" s="211" t="s">
        <v>1821</v>
      </c>
      <c r="U9" s="232">
        <f>RefStr!C39</f>
        <v>98</v>
      </c>
      <c r="V9" s="211" t="s">
        <v>1414</v>
      </c>
      <c r="W9" s="232" t="str">
        <f>RefStr!D42</f>
        <v>Iznajmljivanje i upravljanje vlastitim...</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0</v>
      </c>
      <c r="Q10" s="233">
        <f>RefStr!F56</f>
        <v>0</v>
      </c>
      <c r="R10" s="213" t="s">
        <v>1863</v>
      </c>
      <c r="S10" s="233">
        <f>RefStr!C23</f>
        <v>1</v>
      </c>
      <c r="T10" s="213" t="s">
        <v>2573</v>
      </c>
      <c r="U10" s="233" t="str">
        <f>RefStr!D39</f>
        <v>Dubrovnik</v>
      </c>
      <c r="V10" s="240"/>
      <c r="W10" s="241"/>
      <c r="X10" s="242" t="s">
        <v>1974</v>
      </c>
      <c r="Y10" s="243">
        <f>RefStr!F12</f>
        <v>2020</v>
      </c>
      <c r="Z10" s="213" t="s">
        <v>209</v>
      </c>
      <c r="AA10" s="233" t="str">
        <f>RefStr!A75</f>
        <v>IGOR JURIŠIĆ</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1</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1</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6"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3" t="s">
        <v>114</v>
      </c>
      <c r="B73" s="494"/>
      <c r="C73" s="494"/>
      <c r="D73" s="494"/>
      <c r="E73" s="494"/>
      <c r="F73" s="494"/>
      <c r="G73" s="494"/>
      <c r="H73" s="494"/>
      <c r="I73" s="494"/>
      <c r="J73" s="495"/>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C:\Users\ijurisic\Documents\UTD RAGUSA\Izvješće o poslovanju za UTD Ragusa  za Grad Dubrovnik\2020\Plan za 2020 godinu\[Copy of Gfi-165-19-9-PLAN za 2020.xls]Kont</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9.75" hidden="1"/>
    <row r="123" ht="9.75" hidden="1"/>
    <row r="124" ht="9.75" hidden="1"/>
    <row r="125" ht="9.75" hidden="1"/>
    <row r="126" ht="9.75" hidden="1"/>
    <row r="127" ht="9.75" hidden="1"/>
    <row r="128" ht="9.75" hidden="1"/>
    <row r="129" ht="9.75" hidden="1"/>
    <row r="130" ht="9.75" hidden="1"/>
    <row r="131" ht="9.75" hidden="1"/>
    <row r="132" ht="9.75" hidden="1"/>
    <row r="133" ht="9.75" hidden="1"/>
    <row r="134" ht="9.75" hidden="1"/>
    <row r="135" ht="9.75" hidden="1"/>
    <row r="136" ht="9.75" hidden="1"/>
    <row r="137" ht="9.75" hidden="1"/>
    <row r="138" ht="9.75" hidden="1"/>
    <row r="139" ht="9.75" hidden="1"/>
    <row r="140" ht="9.75" hidden="1"/>
    <row r="141" ht="9.75" hidden="1"/>
    <row r="142" ht="9.75" hidden="1"/>
    <row r="143" ht="9.75" hidden="1"/>
    <row r="144" ht="9.75" hidden="1"/>
    <row r="145" ht="9.75" hidden="1"/>
    <row r="146" ht="9.75" hidden="1"/>
    <row r="147" ht="9.75" hidden="1"/>
    <row r="148" ht="9.75" hidden="1"/>
    <row r="149" ht="9.75" hidden="1"/>
    <row r="150" ht="9.75" hidden="1"/>
    <row r="151" ht="9.75" hidden="1"/>
    <row r="152" ht="9.75" hidden="1"/>
    <row r="153" ht="9.75"/>
    <row r="154" ht="9.7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100:J100"/>
    <mergeCell ref="C80:J80"/>
    <mergeCell ref="C78:J78"/>
    <mergeCell ref="C77:J77"/>
    <mergeCell ref="C66:J66"/>
    <mergeCell ref="C68:J68"/>
    <mergeCell ref="C70:J70"/>
    <mergeCell ref="C67:J67"/>
    <mergeCell ref="C69:J69"/>
    <mergeCell ref="C47:J47"/>
    <mergeCell ref="C104:J104"/>
    <mergeCell ref="C103:J103"/>
    <mergeCell ref="C76:J76"/>
    <mergeCell ref="C90:J90"/>
    <mergeCell ref="C89:J89"/>
    <mergeCell ref="C75:J75"/>
    <mergeCell ref="C57:J57"/>
    <mergeCell ref="C74:J74"/>
    <mergeCell ref="C101:J101"/>
    <mergeCell ref="C62:J62"/>
    <mergeCell ref="C71:J71"/>
    <mergeCell ref="C97:J97"/>
    <mergeCell ref="C84:J84"/>
    <mergeCell ref="C45:J45"/>
    <mergeCell ref="C50:J50"/>
    <mergeCell ref="C79:J79"/>
    <mergeCell ref="C95:J95"/>
    <mergeCell ref="C96:J96"/>
    <mergeCell ref="C49:J49"/>
    <mergeCell ref="C72:J72"/>
    <mergeCell ref="C88:J88"/>
    <mergeCell ref="C82:J82"/>
    <mergeCell ref="C86:J86"/>
    <mergeCell ref="C87:J87"/>
    <mergeCell ref="C83:J83"/>
    <mergeCell ref="C85:J85"/>
    <mergeCell ref="A73:J73"/>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11" activePane="bottomLeft" state="frozen"/>
      <selection pane="topLeft" activeCell="A1" sqref="A1"/>
      <selection pane="bottomLeft" activeCell="C17" sqref="C17"/>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365" t="s">
        <v>1057</v>
      </c>
      <c r="B2" s="366"/>
      <c r="C2" s="366"/>
      <c r="D2" s="366"/>
      <c r="E2" s="366"/>
      <c r="F2" s="366"/>
      <c r="G2" s="366"/>
      <c r="H2" s="366"/>
      <c r="I2" s="366"/>
      <c r="J2" s="366"/>
      <c r="K2" s="366"/>
      <c r="L2" s="366"/>
      <c r="M2" s="366"/>
      <c r="N2" s="367"/>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43831</v>
      </c>
      <c r="D4" s="361"/>
      <c r="E4" s="10" t="s">
        <v>1527</v>
      </c>
      <c r="F4" s="360">
        <v>44196</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4</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57.2</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2020</v>
      </c>
      <c r="G12" s="349"/>
      <c r="H12" s="341" t="s">
        <v>2105</v>
      </c>
      <c r="I12" s="342"/>
      <c r="J12" s="342"/>
      <c r="K12" s="156"/>
      <c r="L12" s="156"/>
      <c r="M12" s="156"/>
      <c r="N12" s="156"/>
      <c r="P12" s="54" t="s">
        <v>2353</v>
      </c>
      <c r="Q12" s="55">
        <f>INT(VALUE(H27))/10</f>
        <v>342559.2</v>
      </c>
    </row>
    <row r="13" spans="4:17" ht="9.75" customHeight="1">
      <c r="D13" s="156"/>
      <c r="E13" s="162"/>
      <c r="H13" s="27"/>
      <c r="I13" s="163"/>
      <c r="J13" s="163"/>
      <c r="K13" s="156"/>
      <c r="L13" s="156"/>
      <c r="M13" s="156"/>
      <c r="N13" s="156"/>
      <c r="P13" s="54" t="s">
        <v>2353</v>
      </c>
      <c r="Q13" s="55">
        <f>INT(VALUE(M27))/50</f>
        <v>1201487.94</v>
      </c>
    </row>
    <row r="14" spans="1:17" ht="15">
      <c r="A14" s="340" t="s">
        <v>2714</v>
      </c>
      <c r="B14" s="340"/>
      <c r="C14" s="340"/>
      <c r="D14" s="164"/>
      <c r="E14" s="165"/>
      <c r="F14" s="338"/>
      <c r="G14" s="339"/>
      <c r="H14" s="339"/>
      <c r="I14" s="156"/>
      <c r="J14" s="346" t="s">
        <v>2100</v>
      </c>
      <c r="K14" s="347"/>
      <c r="L14" s="347"/>
      <c r="M14" s="347"/>
      <c r="N14" s="347"/>
      <c r="P14" s="54" t="s">
        <v>2718</v>
      </c>
      <c r="Q14" s="55">
        <f>INT(VALUE(C27))/100</f>
        <v>957952535.23</v>
      </c>
    </row>
    <row r="15" spans="1:17" ht="19.5" customHeight="1">
      <c r="A15" s="343">
        <f>Skriveni!B59</f>
        <v>1250821615.8400002</v>
      </c>
      <c r="B15" s="344"/>
      <c r="C15" s="345"/>
      <c r="D15" s="60"/>
      <c r="E15" s="60"/>
      <c r="F15" s="60"/>
      <c r="G15" s="60"/>
      <c r="H15" s="60"/>
      <c r="I15" s="60"/>
      <c r="J15" s="60"/>
      <c r="K15" s="60"/>
      <c r="L15" s="60"/>
      <c r="M15" s="60"/>
      <c r="N15" s="60"/>
      <c r="P15" s="54" t="s">
        <v>1817</v>
      </c>
      <c r="Q15" s="55">
        <f>LEN(Skriveni!B9)</f>
        <v>15</v>
      </c>
    </row>
    <row r="16" spans="4:17" ht="12.75" customHeight="1">
      <c r="D16" s="60"/>
      <c r="E16" s="60"/>
      <c r="F16" s="60"/>
      <c r="G16" s="60"/>
      <c r="H16" s="60"/>
      <c r="I16" s="60"/>
      <c r="P16" s="54" t="s">
        <v>1818</v>
      </c>
      <c r="Q16" s="55">
        <f>INT(VALUE(C31))/100</f>
        <v>200</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9</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23</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98</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6820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20000</v>
      </c>
      <c r="D31" s="329" t="s">
        <v>693</v>
      </c>
      <c r="E31" s="330"/>
      <c r="F31" s="323" t="s">
        <v>2957</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2965</v>
      </c>
      <c r="D35" s="334"/>
      <c r="E35" s="334"/>
      <c r="F35" s="334"/>
      <c r="G35" s="334"/>
      <c r="H35" s="334"/>
      <c r="I35" s="335"/>
      <c r="J35" s="275" t="s">
        <v>188</v>
      </c>
      <c r="K35" s="278"/>
      <c r="L35" s="284" t="s">
        <v>2959</v>
      </c>
      <c r="M35" s="285"/>
      <c r="N35" s="286"/>
      <c r="O35" s="54"/>
      <c r="P35" s="54" t="s">
        <v>1199</v>
      </c>
      <c r="Q35" s="55">
        <f>INT(VALUE(C52))</f>
        <v>21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98</v>
      </c>
      <c r="D39" s="326" t="str">
        <f>IF(C39="","Šifra grada/općine nije upisana",IF(ISNA(LOOKUP(C39,A177:A732,A177:A732)),"Šifra grada/općine ne postoji",IF(LOOKUP(C39,A177:A732,A177:A732)&lt;&gt;C39,"Šifra grada/općine ne postoji",LOOKUP(C39,A177:A732,B177:B732))))</f>
        <v>Dubrovnik</v>
      </c>
      <c r="E39" s="327"/>
      <c r="F39" s="327"/>
      <c r="G39" s="327"/>
      <c r="H39" s="314" t="s">
        <v>2222</v>
      </c>
      <c r="I39" s="292"/>
      <c r="J39" s="58">
        <f>IF(C39&gt;0,LOOKUP(C39,A177:A732,C177:C732),"")</f>
        <v>19</v>
      </c>
      <c r="K39" s="315" t="str">
        <f>IF(J39="","Treba prvo upisati šifru grada/općine",LOOKUP(J39,A153:A173,B153:B173))</f>
        <v>DUBROVAČKO-NERETVANSKA</v>
      </c>
      <c r="L39" s="315"/>
      <c r="M39" s="315"/>
      <c r="N39" s="315"/>
      <c r="P39" s="54" t="s">
        <v>1826</v>
      </c>
      <c r="Q39" s="55">
        <f>C56+2*F56+3*C58+4*F58</f>
        <v>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978</v>
      </c>
      <c r="D42" s="317" t="str">
        <f>IF(C42="","Šifra NKD-a nije upisana",IF(ISNA(LOOKUP(C42,A736:A1351,A736:A1351)),"Šifra NKD-a ne postoji",IF(LOOKUP(C42,A736:A1351,A736:A1351)&lt;&gt;C42,"Šifra NKD-a ne postoji",LOOKUP(C42,A736:A1351,B736:B1351))))</f>
        <v>Iznajmljivanje i upravljanje vlastitim...</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21</v>
      </c>
      <c r="D52" s="316" t="str">
        <f>IF(C52="","Oznaka vlasništva nije upisana",IF(ISNA(LOOKUP(C52,A80:A87,A80:A87)),"Nepostojeća oznaka vlasništva",IF(LOOKUP(C52,A80:A87,A80:A87)&lt;&gt;C52,"Nepostojeća oznaka vlasništva",LOOKUP(C52,A80:A87,B80:B87))))</f>
        <v>Privatno od osnivanja</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0</v>
      </c>
      <c r="D56" s="272" t="s">
        <v>2898</v>
      </c>
      <c r="E56" s="273"/>
      <c r="F56" s="44">
        <v>0</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0</v>
      </c>
      <c r="D58" s="309" t="s">
        <v>2898</v>
      </c>
      <c r="E58" s="309"/>
      <c r="F58" s="44">
        <v>0</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t="s">
        <v>2960</v>
      </c>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t="s">
        <v>2961</v>
      </c>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2962</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2959</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2963</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2964</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tabSelected="1" zoomScalePageLayoutView="0" workbookViewId="0" topLeftCell="A1">
      <pane ySplit="1" topLeftCell="A2" activePane="bottomLeft" state="frozen"/>
      <selection pane="topLeft" activeCell="A1" sqref="A1"/>
      <selection pane="bottomLeft" activeCell="J93" sqref="J9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31.12.2020.</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95795253523; UTD RAGUSA d.d.</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v>0</v>
      </c>
      <c r="J9" s="71">
        <v>0</v>
      </c>
      <c r="O9" s="74"/>
    </row>
    <row r="10" spans="1:10" ht="13.5" customHeight="1">
      <c r="A10" s="383" t="s">
        <v>1849</v>
      </c>
      <c r="B10" s="383"/>
      <c r="C10" s="383"/>
      <c r="D10" s="383"/>
      <c r="E10" s="383"/>
      <c r="F10" s="383"/>
      <c r="G10" s="19">
        <v>2</v>
      </c>
      <c r="H10" s="20"/>
      <c r="I10" s="70">
        <f>I11+I18+I28+I39+I44</f>
        <v>3149855</v>
      </c>
      <c r="J10" s="70">
        <f>J11+J18+J28+J39+J44</f>
        <v>2537029</v>
      </c>
    </row>
    <row r="11" spans="1:10" ht="13.5" customHeight="1">
      <c r="A11" s="382" t="s">
        <v>1850</v>
      </c>
      <c r="B11" s="382"/>
      <c r="C11" s="382"/>
      <c r="D11" s="382"/>
      <c r="E11" s="382"/>
      <c r="F11" s="382"/>
      <c r="G11" s="19">
        <v>3</v>
      </c>
      <c r="H11" s="20"/>
      <c r="I11" s="70">
        <f>SUM(I12:I17)</f>
        <v>0</v>
      </c>
      <c r="J11" s="70">
        <f>SUM(J12:J17)</f>
        <v>0</v>
      </c>
    </row>
    <row r="12" spans="1:10" ht="13.5" customHeight="1">
      <c r="A12" s="381" t="s">
        <v>965</v>
      </c>
      <c r="B12" s="381"/>
      <c r="C12" s="381"/>
      <c r="D12" s="381"/>
      <c r="E12" s="381"/>
      <c r="F12" s="381"/>
      <c r="G12" s="19">
        <v>4</v>
      </c>
      <c r="H12" s="20"/>
      <c r="I12" s="71">
        <v>0</v>
      </c>
      <c r="J12" s="71"/>
    </row>
    <row r="13" spans="1:10" ht="24.75" customHeight="1">
      <c r="A13" s="381" t="s">
        <v>1810</v>
      </c>
      <c r="B13" s="381"/>
      <c r="C13" s="381"/>
      <c r="D13" s="381"/>
      <c r="E13" s="381"/>
      <c r="F13" s="381"/>
      <c r="G13" s="19">
        <v>5</v>
      </c>
      <c r="H13" s="20"/>
      <c r="I13" s="71">
        <v>0</v>
      </c>
      <c r="J13" s="71">
        <v>0</v>
      </c>
    </row>
    <row r="14" spans="1:10" ht="13.5" customHeight="1">
      <c r="A14" s="381" t="s">
        <v>966</v>
      </c>
      <c r="B14" s="381"/>
      <c r="C14" s="381"/>
      <c r="D14" s="381"/>
      <c r="E14" s="381"/>
      <c r="F14" s="381"/>
      <c r="G14" s="19">
        <v>6</v>
      </c>
      <c r="H14" s="20"/>
      <c r="I14" s="71">
        <v>0</v>
      </c>
      <c r="J14" s="71">
        <v>0</v>
      </c>
    </row>
    <row r="15" spans="1:10" ht="13.5" customHeight="1">
      <c r="A15" s="381" t="s">
        <v>967</v>
      </c>
      <c r="B15" s="381"/>
      <c r="C15" s="381"/>
      <c r="D15" s="381"/>
      <c r="E15" s="381"/>
      <c r="F15" s="381"/>
      <c r="G15" s="19">
        <v>7</v>
      </c>
      <c r="H15" s="20"/>
      <c r="I15" s="71">
        <v>0</v>
      </c>
      <c r="J15" s="71">
        <v>0</v>
      </c>
    </row>
    <row r="16" spans="1:10" ht="13.5" customHeight="1">
      <c r="A16" s="381" t="s">
        <v>968</v>
      </c>
      <c r="B16" s="381"/>
      <c r="C16" s="381"/>
      <c r="D16" s="381"/>
      <c r="E16" s="381"/>
      <c r="F16" s="381"/>
      <c r="G16" s="19">
        <v>8</v>
      </c>
      <c r="H16" s="20"/>
      <c r="I16" s="71">
        <v>0</v>
      </c>
      <c r="J16" s="71">
        <v>0</v>
      </c>
    </row>
    <row r="17" spans="1:10" ht="13.5" customHeight="1">
      <c r="A17" s="381" t="s">
        <v>969</v>
      </c>
      <c r="B17" s="381"/>
      <c r="C17" s="381"/>
      <c r="D17" s="381"/>
      <c r="E17" s="381"/>
      <c r="F17" s="381"/>
      <c r="G17" s="19">
        <v>9</v>
      </c>
      <c r="H17" s="20"/>
      <c r="I17" s="71">
        <v>0</v>
      </c>
      <c r="J17" s="71">
        <v>0</v>
      </c>
    </row>
    <row r="18" spans="1:10" ht="13.5" customHeight="1">
      <c r="A18" s="382" t="s">
        <v>731</v>
      </c>
      <c r="B18" s="382"/>
      <c r="C18" s="382"/>
      <c r="D18" s="382"/>
      <c r="E18" s="382"/>
      <c r="F18" s="382"/>
      <c r="G18" s="19">
        <v>10</v>
      </c>
      <c r="H18" s="20"/>
      <c r="I18" s="70">
        <f>SUM(I19:I27)</f>
        <v>3149855</v>
      </c>
      <c r="J18" s="70">
        <f>SUM(J19:J27)</f>
        <v>2537029</v>
      </c>
    </row>
    <row r="19" spans="1:10" ht="13.5" customHeight="1">
      <c r="A19" s="381" t="s">
        <v>2176</v>
      </c>
      <c r="B19" s="381"/>
      <c r="C19" s="381"/>
      <c r="D19" s="381"/>
      <c r="E19" s="381"/>
      <c r="F19" s="381"/>
      <c r="G19" s="19">
        <v>11</v>
      </c>
      <c r="H19" s="20"/>
      <c r="I19" s="71">
        <v>653891</v>
      </c>
      <c r="J19" s="71">
        <v>653891</v>
      </c>
    </row>
    <row r="20" spans="1:10" ht="13.5" customHeight="1">
      <c r="A20" s="381" t="s">
        <v>543</v>
      </c>
      <c r="B20" s="381"/>
      <c r="C20" s="381"/>
      <c r="D20" s="381"/>
      <c r="E20" s="381"/>
      <c r="F20" s="381"/>
      <c r="G20" s="19">
        <v>12</v>
      </c>
      <c r="H20" s="20"/>
      <c r="I20" s="71">
        <v>2094075</v>
      </c>
      <c r="J20" s="71">
        <v>1481249</v>
      </c>
    </row>
    <row r="21" spans="1:10" ht="13.5" customHeight="1">
      <c r="A21" s="381" t="s">
        <v>2177</v>
      </c>
      <c r="B21" s="381"/>
      <c r="C21" s="381"/>
      <c r="D21" s="381"/>
      <c r="E21" s="381"/>
      <c r="F21" s="381"/>
      <c r="G21" s="19">
        <v>13</v>
      </c>
      <c r="H21" s="20"/>
      <c r="I21" s="71">
        <v>0</v>
      </c>
      <c r="J21" s="71"/>
    </row>
    <row r="22" spans="1:10" ht="13.5" customHeight="1">
      <c r="A22" s="381" t="s">
        <v>2290</v>
      </c>
      <c r="B22" s="381"/>
      <c r="C22" s="381"/>
      <c r="D22" s="381"/>
      <c r="E22" s="381"/>
      <c r="F22" s="381"/>
      <c r="G22" s="19">
        <v>14</v>
      </c>
      <c r="H22" s="20"/>
      <c r="I22" s="71">
        <v>0</v>
      </c>
      <c r="J22" s="71"/>
    </row>
    <row r="23" spans="1:10" ht="13.5" customHeight="1">
      <c r="A23" s="381" t="s">
        <v>2291</v>
      </c>
      <c r="B23" s="381"/>
      <c r="C23" s="381"/>
      <c r="D23" s="381"/>
      <c r="E23" s="381"/>
      <c r="F23" s="381"/>
      <c r="G23" s="19">
        <v>15</v>
      </c>
      <c r="H23" s="20"/>
      <c r="I23" s="71">
        <v>0</v>
      </c>
      <c r="J23" s="71">
        <v>0</v>
      </c>
    </row>
    <row r="24" spans="1:10" ht="13.5" customHeight="1">
      <c r="A24" s="381" t="s">
        <v>1082</v>
      </c>
      <c r="B24" s="381"/>
      <c r="C24" s="381"/>
      <c r="D24" s="381"/>
      <c r="E24" s="381"/>
      <c r="F24" s="381"/>
      <c r="G24" s="19">
        <v>16</v>
      </c>
      <c r="H24" s="20"/>
      <c r="I24" s="71">
        <v>0</v>
      </c>
      <c r="J24" s="71">
        <v>0</v>
      </c>
    </row>
    <row r="25" spans="1:10" ht="13.5" customHeight="1">
      <c r="A25" s="381" t="s">
        <v>1083</v>
      </c>
      <c r="B25" s="381"/>
      <c r="C25" s="381"/>
      <c r="D25" s="381"/>
      <c r="E25" s="381"/>
      <c r="F25" s="381"/>
      <c r="G25" s="19">
        <v>17</v>
      </c>
      <c r="H25" s="20"/>
      <c r="I25" s="71">
        <v>0</v>
      </c>
      <c r="J25" s="71">
        <v>0</v>
      </c>
    </row>
    <row r="26" spans="1:10" ht="13.5" customHeight="1">
      <c r="A26" s="381" t="s">
        <v>1084</v>
      </c>
      <c r="B26" s="381"/>
      <c r="C26" s="381"/>
      <c r="D26" s="381"/>
      <c r="E26" s="381"/>
      <c r="F26" s="381"/>
      <c r="G26" s="19">
        <v>18</v>
      </c>
      <c r="H26" s="20"/>
      <c r="I26" s="71">
        <v>401889</v>
      </c>
      <c r="J26" s="71">
        <v>401889</v>
      </c>
    </row>
    <row r="27" spans="1:10" ht="13.5" customHeight="1">
      <c r="A27" s="381" t="s">
        <v>1085</v>
      </c>
      <c r="B27" s="381"/>
      <c r="C27" s="381"/>
      <c r="D27" s="381"/>
      <c r="E27" s="381"/>
      <c r="F27" s="381"/>
      <c r="G27" s="19">
        <v>19</v>
      </c>
      <c r="H27" s="20"/>
      <c r="I27" s="71">
        <v>0</v>
      </c>
      <c r="J27" s="71">
        <v>0</v>
      </c>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v>0</v>
      </c>
      <c r="J29" s="71">
        <v>0</v>
      </c>
    </row>
    <row r="30" spans="1:10" ht="13.5" customHeight="1">
      <c r="A30" s="381" t="s">
        <v>400</v>
      </c>
      <c r="B30" s="381"/>
      <c r="C30" s="381"/>
      <c r="D30" s="381"/>
      <c r="E30" s="381"/>
      <c r="F30" s="381"/>
      <c r="G30" s="19">
        <v>22</v>
      </c>
      <c r="H30" s="20"/>
      <c r="I30" s="71">
        <v>0</v>
      </c>
      <c r="J30" s="71"/>
    </row>
    <row r="31" spans="1:10" ht="13.5" customHeight="1">
      <c r="A31" s="381" t="s">
        <v>401</v>
      </c>
      <c r="B31" s="381"/>
      <c r="C31" s="381"/>
      <c r="D31" s="381"/>
      <c r="E31" s="381"/>
      <c r="F31" s="381"/>
      <c r="G31" s="19">
        <v>23</v>
      </c>
      <c r="H31" s="20"/>
      <c r="I31" s="71">
        <v>0</v>
      </c>
      <c r="J31" s="71">
        <v>0</v>
      </c>
    </row>
    <row r="32" spans="1:10" ht="24.75" customHeight="1">
      <c r="A32" s="381" t="s">
        <v>1811</v>
      </c>
      <c r="B32" s="381"/>
      <c r="C32" s="381"/>
      <c r="D32" s="381"/>
      <c r="E32" s="381"/>
      <c r="F32" s="381"/>
      <c r="G32" s="19">
        <v>24</v>
      </c>
      <c r="H32" s="20"/>
      <c r="I32" s="71">
        <v>0</v>
      </c>
      <c r="J32" s="71">
        <v>0</v>
      </c>
    </row>
    <row r="33" spans="1:10" ht="24.75" customHeight="1">
      <c r="A33" s="381" t="s">
        <v>1812</v>
      </c>
      <c r="B33" s="381"/>
      <c r="C33" s="381"/>
      <c r="D33" s="381"/>
      <c r="E33" s="381"/>
      <c r="F33" s="381"/>
      <c r="G33" s="19">
        <v>25</v>
      </c>
      <c r="H33" s="20"/>
      <c r="I33" s="71">
        <v>0</v>
      </c>
      <c r="J33" s="71">
        <v>0</v>
      </c>
    </row>
    <row r="34" spans="1:10" ht="24.75" customHeight="1">
      <c r="A34" s="381" t="s">
        <v>2120</v>
      </c>
      <c r="B34" s="381"/>
      <c r="C34" s="381"/>
      <c r="D34" s="381"/>
      <c r="E34" s="381"/>
      <c r="F34" s="381"/>
      <c r="G34" s="19">
        <v>26</v>
      </c>
      <c r="H34" s="20"/>
      <c r="I34" s="71">
        <v>0</v>
      </c>
      <c r="J34" s="71">
        <v>0</v>
      </c>
    </row>
    <row r="35" spans="1:10" ht="13.5" customHeight="1">
      <c r="A35" s="381" t="s">
        <v>402</v>
      </c>
      <c r="B35" s="381"/>
      <c r="C35" s="381"/>
      <c r="D35" s="381"/>
      <c r="E35" s="381"/>
      <c r="F35" s="381"/>
      <c r="G35" s="19">
        <v>27</v>
      </c>
      <c r="H35" s="20"/>
      <c r="I35" s="71">
        <v>0</v>
      </c>
      <c r="J35" s="71">
        <v>0</v>
      </c>
    </row>
    <row r="36" spans="1:10" ht="13.5" customHeight="1">
      <c r="A36" s="381" t="s">
        <v>403</v>
      </c>
      <c r="B36" s="381"/>
      <c r="C36" s="381"/>
      <c r="D36" s="381"/>
      <c r="E36" s="381"/>
      <c r="F36" s="381"/>
      <c r="G36" s="19">
        <v>28</v>
      </c>
      <c r="H36" s="20"/>
      <c r="I36" s="71">
        <v>0</v>
      </c>
      <c r="J36" s="71">
        <v>0</v>
      </c>
    </row>
    <row r="37" spans="1:10" ht="13.5" customHeight="1">
      <c r="A37" s="381" t="s">
        <v>1033</v>
      </c>
      <c r="B37" s="381"/>
      <c r="C37" s="381"/>
      <c r="D37" s="381"/>
      <c r="E37" s="381"/>
      <c r="F37" s="381"/>
      <c r="G37" s="19">
        <v>29</v>
      </c>
      <c r="H37" s="20"/>
      <c r="I37" s="71">
        <v>0</v>
      </c>
      <c r="J37" s="71"/>
    </row>
    <row r="38" spans="1:10" ht="13.5" customHeight="1">
      <c r="A38" s="381" t="s">
        <v>1034</v>
      </c>
      <c r="B38" s="381"/>
      <c r="C38" s="381"/>
      <c r="D38" s="381"/>
      <c r="E38" s="381"/>
      <c r="F38" s="381"/>
      <c r="G38" s="19">
        <v>30</v>
      </c>
      <c r="H38" s="20"/>
      <c r="I38" s="71">
        <v>0</v>
      </c>
      <c r="J38" s="71">
        <v>0</v>
      </c>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v>0</v>
      </c>
      <c r="J40" s="71">
        <v>0</v>
      </c>
    </row>
    <row r="41" spans="1:10" ht="13.5" customHeight="1">
      <c r="A41" s="381" t="s">
        <v>1036</v>
      </c>
      <c r="B41" s="381"/>
      <c r="C41" s="381"/>
      <c r="D41" s="381"/>
      <c r="E41" s="381"/>
      <c r="F41" s="381"/>
      <c r="G41" s="19">
        <v>33</v>
      </c>
      <c r="H41" s="20"/>
      <c r="I41" s="71">
        <v>0</v>
      </c>
      <c r="J41" s="71">
        <v>0</v>
      </c>
    </row>
    <row r="42" spans="1:10" ht="13.5" customHeight="1">
      <c r="A42" s="381" t="s">
        <v>964</v>
      </c>
      <c r="B42" s="381"/>
      <c r="C42" s="381"/>
      <c r="D42" s="381"/>
      <c r="E42" s="381"/>
      <c r="F42" s="381"/>
      <c r="G42" s="19">
        <v>34</v>
      </c>
      <c r="H42" s="20"/>
      <c r="I42" s="71">
        <v>0</v>
      </c>
      <c r="J42" s="71"/>
    </row>
    <row r="43" spans="1:10" ht="13.5" customHeight="1">
      <c r="A43" s="381" t="s">
        <v>1037</v>
      </c>
      <c r="B43" s="381"/>
      <c r="C43" s="381"/>
      <c r="D43" s="381"/>
      <c r="E43" s="381"/>
      <c r="F43" s="381"/>
      <c r="G43" s="19">
        <v>35</v>
      </c>
      <c r="H43" s="20"/>
      <c r="I43" s="71">
        <v>0</v>
      </c>
      <c r="J43" s="71"/>
    </row>
    <row r="44" spans="1:10" ht="13.5" customHeight="1">
      <c r="A44" s="382" t="s">
        <v>655</v>
      </c>
      <c r="B44" s="382"/>
      <c r="C44" s="382"/>
      <c r="D44" s="382"/>
      <c r="E44" s="382"/>
      <c r="F44" s="382"/>
      <c r="G44" s="19">
        <v>36</v>
      </c>
      <c r="H44" s="20"/>
      <c r="I44" s="71">
        <v>0</v>
      </c>
      <c r="J44" s="71">
        <v>0</v>
      </c>
    </row>
    <row r="45" spans="1:10" ht="13.5" customHeight="1">
      <c r="A45" s="383" t="s">
        <v>2646</v>
      </c>
      <c r="B45" s="383"/>
      <c r="C45" s="383"/>
      <c r="D45" s="383"/>
      <c r="E45" s="383"/>
      <c r="F45" s="383"/>
      <c r="G45" s="19">
        <v>37</v>
      </c>
      <c r="H45" s="20"/>
      <c r="I45" s="70">
        <f>I46+I54+I61+I71</f>
        <v>446311</v>
      </c>
      <c r="J45" s="70">
        <f>J46+J54+J61+J71</f>
        <v>1320000</v>
      </c>
    </row>
    <row r="46" spans="1:10" ht="13.5" customHeight="1">
      <c r="A46" s="382" t="s">
        <v>2647</v>
      </c>
      <c r="B46" s="382"/>
      <c r="C46" s="382"/>
      <c r="D46" s="382"/>
      <c r="E46" s="382"/>
      <c r="F46" s="382"/>
      <c r="G46" s="19">
        <v>38</v>
      </c>
      <c r="H46" s="20"/>
      <c r="I46" s="70">
        <f>SUM(I47:I53)</f>
        <v>0</v>
      </c>
      <c r="J46" s="70">
        <f>SUM(J47:J53)</f>
        <v>0</v>
      </c>
    </row>
    <row r="47" spans="1:10" ht="13.5" customHeight="1">
      <c r="A47" s="381" t="s">
        <v>970</v>
      </c>
      <c r="B47" s="381"/>
      <c r="C47" s="381"/>
      <c r="D47" s="381"/>
      <c r="E47" s="381"/>
      <c r="F47" s="381"/>
      <c r="G47" s="19">
        <v>39</v>
      </c>
      <c r="H47" s="20"/>
      <c r="I47" s="71">
        <v>0</v>
      </c>
      <c r="J47" s="71">
        <v>0</v>
      </c>
    </row>
    <row r="48" spans="1:10" ht="13.5" customHeight="1">
      <c r="A48" s="381" t="s">
        <v>971</v>
      </c>
      <c r="B48" s="381"/>
      <c r="C48" s="381"/>
      <c r="D48" s="381"/>
      <c r="E48" s="381"/>
      <c r="F48" s="381"/>
      <c r="G48" s="19">
        <v>40</v>
      </c>
      <c r="H48" s="20"/>
      <c r="I48" s="71">
        <v>0</v>
      </c>
      <c r="J48" s="71">
        <v>0</v>
      </c>
    </row>
    <row r="49" spans="1:10" ht="13.5" customHeight="1">
      <c r="A49" s="381" t="s">
        <v>972</v>
      </c>
      <c r="B49" s="381"/>
      <c r="C49" s="381"/>
      <c r="D49" s="381"/>
      <c r="E49" s="381"/>
      <c r="F49" s="381"/>
      <c r="G49" s="19">
        <v>41</v>
      </c>
      <c r="H49" s="20"/>
      <c r="I49" s="71">
        <v>0</v>
      </c>
      <c r="J49" s="71">
        <v>0</v>
      </c>
    </row>
    <row r="50" spans="1:10" ht="13.5" customHeight="1">
      <c r="A50" s="381" t="s">
        <v>973</v>
      </c>
      <c r="B50" s="381"/>
      <c r="C50" s="381"/>
      <c r="D50" s="381"/>
      <c r="E50" s="381"/>
      <c r="F50" s="381"/>
      <c r="G50" s="19">
        <v>42</v>
      </c>
      <c r="H50" s="20"/>
      <c r="I50" s="71">
        <v>0</v>
      </c>
      <c r="J50" s="71">
        <v>0</v>
      </c>
    </row>
    <row r="51" spans="1:10" ht="13.5" customHeight="1">
      <c r="A51" s="381" t="s">
        <v>974</v>
      </c>
      <c r="B51" s="381"/>
      <c r="C51" s="381"/>
      <c r="D51" s="381"/>
      <c r="E51" s="381"/>
      <c r="F51" s="381"/>
      <c r="G51" s="19">
        <v>43</v>
      </c>
      <c r="H51" s="20"/>
      <c r="I51" s="71">
        <v>0</v>
      </c>
      <c r="J51" s="71">
        <v>0</v>
      </c>
    </row>
    <row r="52" spans="1:10" ht="13.5" customHeight="1">
      <c r="A52" s="381" t="s">
        <v>975</v>
      </c>
      <c r="B52" s="381"/>
      <c r="C52" s="381"/>
      <c r="D52" s="381"/>
      <c r="E52" s="381"/>
      <c r="F52" s="381"/>
      <c r="G52" s="19">
        <v>44</v>
      </c>
      <c r="H52" s="20"/>
      <c r="I52" s="71">
        <v>0</v>
      </c>
      <c r="J52" s="71"/>
    </row>
    <row r="53" spans="1:10" ht="13.5" customHeight="1">
      <c r="A53" s="381" t="s">
        <v>347</v>
      </c>
      <c r="B53" s="381"/>
      <c r="C53" s="381"/>
      <c r="D53" s="381"/>
      <c r="E53" s="381"/>
      <c r="F53" s="381"/>
      <c r="G53" s="19">
        <v>45</v>
      </c>
      <c r="H53" s="20"/>
      <c r="I53" s="71">
        <v>0</v>
      </c>
      <c r="J53" s="71"/>
    </row>
    <row r="54" spans="1:10" ht="13.5" customHeight="1">
      <c r="A54" s="382" t="s">
        <v>2648</v>
      </c>
      <c r="B54" s="382"/>
      <c r="C54" s="382"/>
      <c r="D54" s="382"/>
      <c r="E54" s="382"/>
      <c r="F54" s="382"/>
      <c r="G54" s="19">
        <v>46</v>
      </c>
      <c r="H54" s="20"/>
      <c r="I54" s="70">
        <f>SUM(I55:I60)</f>
        <v>282</v>
      </c>
      <c r="J54" s="70">
        <f>SUM(J55:J60)</f>
        <v>0</v>
      </c>
    </row>
    <row r="55" spans="1:10" ht="13.5" customHeight="1">
      <c r="A55" s="381" t="s">
        <v>348</v>
      </c>
      <c r="B55" s="381"/>
      <c r="C55" s="381"/>
      <c r="D55" s="381"/>
      <c r="E55" s="381"/>
      <c r="F55" s="381"/>
      <c r="G55" s="19">
        <v>47</v>
      </c>
      <c r="H55" s="20"/>
      <c r="I55" s="71">
        <v>0</v>
      </c>
      <c r="J55" s="71">
        <v>0</v>
      </c>
    </row>
    <row r="56" spans="1:10" ht="13.5" customHeight="1">
      <c r="A56" s="381" t="s">
        <v>349</v>
      </c>
      <c r="B56" s="381"/>
      <c r="C56" s="381"/>
      <c r="D56" s="381"/>
      <c r="E56" s="381"/>
      <c r="F56" s="381"/>
      <c r="G56" s="19">
        <v>48</v>
      </c>
      <c r="H56" s="20"/>
      <c r="I56" s="71">
        <v>0</v>
      </c>
      <c r="J56" s="71">
        <v>0</v>
      </c>
    </row>
    <row r="57" spans="1:10" ht="13.5" customHeight="1">
      <c r="A57" s="381" t="s">
        <v>2636</v>
      </c>
      <c r="B57" s="381"/>
      <c r="C57" s="381"/>
      <c r="D57" s="381"/>
      <c r="E57" s="381"/>
      <c r="F57" s="381"/>
      <c r="G57" s="19">
        <v>49</v>
      </c>
      <c r="H57" s="20"/>
      <c r="I57" s="71">
        <v>0</v>
      </c>
      <c r="J57" s="71">
        <v>0</v>
      </c>
    </row>
    <row r="58" spans="1:10" ht="13.5" customHeight="1">
      <c r="A58" s="381" t="s">
        <v>350</v>
      </c>
      <c r="B58" s="381"/>
      <c r="C58" s="381"/>
      <c r="D58" s="381"/>
      <c r="E58" s="381"/>
      <c r="F58" s="381"/>
      <c r="G58" s="19">
        <v>50</v>
      </c>
      <c r="H58" s="20"/>
      <c r="I58" s="71">
        <v>0</v>
      </c>
      <c r="J58" s="71">
        <v>0</v>
      </c>
    </row>
    <row r="59" spans="1:10" ht="13.5" customHeight="1">
      <c r="A59" s="381" t="s">
        <v>351</v>
      </c>
      <c r="B59" s="381"/>
      <c r="C59" s="381"/>
      <c r="D59" s="381"/>
      <c r="E59" s="381"/>
      <c r="F59" s="381"/>
      <c r="G59" s="19">
        <v>51</v>
      </c>
      <c r="H59" s="20"/>
      <c r="I59" s="71">
        <v>282</v>
      </c>
      <c r="J59" s="71">
        <v>0</v>
      </c>
    </row>
    <row r="60" spans="1:10" ht="13.5" customHeight="1">
      <c r="A60" s="381" t="s">
        <v>2638</v>
      </c>
      <c r="B60" s="381"/>
      <c r="C60" s="381"/>
      <c r="D60" s="381"/>
      <c r="E60" s="381"/>
      <c r="F60" s="381"/>
      <c r="G60" s="19">
        <v>52</v>
      </c>
      <c r="H60" s="20"/>
      <c r="I60" s="71">
        <v>0</v>
      </c>
      <c r="J60" s="71">
        <v>0</v>
      </c>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v>0</v>
      </c>
      <c r="J62" s="71"/>
    </row>
    <row r="63" spans="1:10" ht="13.5" customHeight="1">
      <c r="A63" s="381" t="s">
        <v>400</v>
      </c>
      <c r="B63" s="381"/>
      <c r="C63" s="381"/>
      <c r="D63" s="381"/>
      <c r="E63" s="381"/>
      <c r="F63" s="381"/>
      <c r="G63" s="19">
        <v>55</v>
      </c>
      <c r="H63" s="20"/>
      <c r="I63" s="71">
        <v>0</v>
      </c>
      <c r="J63" s="71"/>
    </row>
    <row r="64" spans="1:10" ht="13.5" customHeight="1">
      <c r="A64" s="381" t="s">
        <v>401</v>
      </c>
      <c r="B64" s="381"/>
      <c r="C64" s="381"/>
      <c r="D64" s="381"/>
      <c r="E64" s="381"/>
      <c r="F64" s="381"/>
      <c r="G64" s="19">
        <v>56</v>
      </c>
      <c r="H64" s="20"/>
      <c r="I64" s="71">
        <v>0</v>
      </c>
      <c r="J64" s="71">
        <v>0</v>
      </c>
    </row>
    <row r="65" spans="1:10" ht="24.75" customHeight="1">
      <c r="A65" s="381" t="s">
        <v>2121</v>
      </c>
      <c r="B65" s="381"/>
      <c r="C65" s="381"/>
      <c r="D65" s="381"/>
      <c r="E65" s="381"/>
      <c r="F65" s="381"/>
      <c r="G65" s="19">
        <v>57</v>
      </c>
      <c r="H65" s="20"/>
      <c r="I65" s="71">
        <v>0</v>
      </c>
      <c r="J65" s="71"/>
    </row>
    <row r="66" spans="1:10" ht="24.75" customHeight="1">
      <c r="A66" s="381" t="s">
        <v>1812</v>
      </c>
      <c r="B66" s="381"/>
      <c r="C66" s="381"/>
      <c r="D66" s="381"/>
      <c r="E66" s="381"/>
      <c r="F66" s="381"/>
      <c r="G66" s="19">
        <v>58</v>
      </c>
      <c r="H66" s="20"/>
      <c r="I66" s="71">
        <v>0</v>
      </c>
      <c r="J66" s="71"/>
    </row>
    <row r="67" spans="1:10" ht="24.75" customHeight="1">
      <c r="A67" s="381" t="s">
        <v>2120</v>
      </c>
      <c r="B67" s="381"/>
      <c r="C67" s="381"/>
      <c r="D67" s="381"/>
      <c r="E67" s="381"/>
      <c r="F67" s="381"/>
      <c r="G67" s="19">
        <v>59</v>
      </c>
      <c r="H67" s="20"/>
      <c r="I67" s="71">
        <v>0</v>
      </c>
      <c r="J67" s="71">
        <v>0</v>
      </c>
    </row>
    <row r="68" spans="1:10" ht="13.5" customHeight="1">
      <c r="A68" s="381" t="s">
        <v>402</v>
      </c>
      <c r="B68" s="381"/>
      <c r="C68" s="381"/>
      <c r="D68" s="381"/>
      <c r="E68" s="381"/>
      <c r="F68" s="381"/>
      <c r="G68" s="19">
        <v>60</v>
      </c>
      <c r="H68" s="20"/>
      <c r="I68" s="71">
        <v>0</v>
      </c>
      <c r="J68" s="71">
        <v>0</v>
      </c>
    </row>
    <row r="69" spans="1:10" ht="13.5" customHeight="1">
      <c r="A69" s="381" t="s">
        <v>403</v>
      </c>
      <c r="B69" s="381"/>
      <c r="C69" s="381"/>
      <c r="D69" s="381"/>
      <c r="E69" s="381"/>
      <c r="F69" s="381"/>
      <c r="G69" s="19">
        <v>61</v>
      </c>
      <c r="H69" s="20"/>
      <c r="I69" s="71">
        <v>0</v>
      </c>
      <c r="J69" s="71">
        <v>0</v>
      </c>
    </row>
    <row r="70" spans="1:10" ht="13.5" customHeight="1">
      <c r="A70" s="381" t="s">
        <v>1038</v>
      </c>
      <c r="B70" s="381"/>
      <c r="C70" s="381"/>
      <c r="D70" s="381"/>
      <c r="E70" s="381"/>
      <c r="F70" s="381"/>
      <c r="G70" s="19">
        <v>62</v>
      </c>
      <c r="H70" s="20"/>
      <c r="I70" s="71">
        <v>0</v>
      </c>
      <c r="J70" s="71">
        <v>0</v>
      </c>
    </row>
    <row r="71" spans="1:10" ht="13.5" customHeight="1">
      <c r="A71" s="382" t="s">
        <v>2395</v>
      </c>
      <c r="B71" s="382"/>
      <c r="C71" s="382"/>
      <c r="D71" s="382"/>
      <c r="E71" s="382"/>
      <c r="F71" s="382"/>
      <c r="G71" s="19">
        <v>63</v>
      </c>
      <c r="H71" s="20"/>
      <c r="I71" s="71">
        <v>446029</v>
      </c>
      <c r="J71" s="71">
        <v>1320000</v>
      </c>
    </row>
    <row r="72" spans="1:10" ht="24.75" customHeight="1">
      <c r="A72" s="383" t="s">
        <v>1558</v>
      </c>
      <c r="B72" s="383"/>
      <c r="C72" s="383"/>
      <c r="D72" s="383"/>
      <c r="E72" s="383"/>
      <c r="F72" s="383"/>
      <c r="G72" s="19">
        <v>64</v>
      </c>
      <c r="H72" s="20"/>
      <c r="I72" s="71">
        <v>0</v>
      </c>
      <c r="J72" s="71">
        <v>0</v>
      </c>
    </row>
    <row r="73" spans="1:10" ht="13.5" customHeight="1">
      <c r="A73" s="383" t="s">
        <v>2650</v>
      </c>
      <c r="B73" s="383"/>
      <c r="C73" s="383"/>
      <c r="D73" s="383"/>
      <c r="E73" s="383"/>
      <c r="F73" s="383"/>
      <c r="G73" s="19">
        <v>65</v>
      </c>
      <c r="H73" s="20"/>
      <c r="I73" s="70">
        <f>I9+I10+I45+I72</f>
        <v>3596166</v>
      </c>
      <c r="J73" s="70">
        <f>J9+J10+J45+J72</f>
        <v>3857029</v>
      </c>
    </row>
    <row r="74" spans="1:10" ht="13.5" customHeight="1">
      <c r="A74" s="384" t="s">
        <v>257</v>
      </c>
      <c r="B74" s="384"/>
      <c r="C74" s="384"/>
      <c r="D74" s="384"/>
      <c r="E74" s="384"/>
      <c r="F74" s="384"/>
      <c r="G74" s="21">
        <v>66</v>
      </c>
      <c r="H74" s="22"/>
      <c r="I74" s="72">
        <v>0</v>
      </c>
      <c r="J74" s="72">
        <v>0</v>
      </c>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2083102</v>
      </c>
      <c r="J76" s="70">
        <f>J77+J78+J79+J85+J86+J90+J93+J96</f>
        <v>3821029</v>
      </c>
      <c r="L76" s="2" t="s">
        <v>2591</v>
      </c>
    </row>
    <row r="77" spans="1:10" ht="13.5" customHeight="1">
      <c r="A77" s="382" t="s">
        <v>935</v>
      </c>
      <c r="B77" s="382"/>
      <c r="C77" s="382"/>
      <c r="D77" s="382"/>
      <c r="E77" s="382"/>
      <c r="F77" s="382"/>
      <c r="G77" s="19">
        <v>68</v>
      </c>
      <c r="H77" s="20"/>
      <c r="I77" s="71">
        <v>92737800</v>
      </c>
      <c r="J77" s="71">
        <v>92737800</v>
      </c>
    </row>
    <row r="78" spans="1:12" ht="13.5" customHeight="1">
      <c r="A78" s="382" t="s">
        <v>936</v>
      </c>
      <c r="B78" s="382"/>
      <c r="C78" s="382"/>
      <c r="D78" s="382"/>
      <c r="E78" s="382"/>
      <c r="F78" s="382"/>
      <c r="G78" s="19">
        <v>69</v>
      </c>
      <c r="H78" s="20"/>
      <c r="I78" s="71">
        <v>0</v>
      </c>
      <c r="J78" s="71">
        <v>0</v>
      </c>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v>0</v>
      </c>
      <c r="J80" s="71">
        <v>0</v>
      </c>
    </row>
    <row r="81" spans="1:10" ht="13.5" customHeight="1">
      <c r="A81" s="381" t="s">
        <v>2642</v>
      </c>
      <c r="B81" s="381"/>
      <c r="C81" s="381"/>
      <c r="D81" s="381"/>
      <c r="E81" s="381"/>
      <c r="F81" s="381"/>
      <c r="G81" s="19">
        <v>72</v>
      </c>
      <c r="H81" s="20"/>
      <c r="I81" s="71">
        <v>0</v>
      </c>
      <c r="J81" s="71">
        <v>0</v>
      </c>
    </row>
    <row r="82" spans="1:10" ht="13.5" customHeight="1">
      <c r="A82" s="381" t="s">
        <v>1133</v>
      </c>
      <c r="B82" s="381"/>
      <c r="C82" s="381"/>
      <c r="D82" s="381"/>
      <c r="E82" s="381"/>
      <c r="F82" s="381"/>
      <c r="G82" s="19">
        <v>73</v>
      </c>
      <c r="H82" s="20"/>
      <c r="I82" s="71">
        <v>0</v>
      </c>
      <c r="J82" s="71">
        <v>0</v>
      </c>
    </row>
    <row r="83" spans="1:10" ht="13.5" customHeight="1">
      <c r="A83" s="381" t="s">
        <v>1134</v>
      </c>
      <c r="B83" s="381"/>
      <c r="C83" s="381"/>
      <c r="D83" s="381"/>
      <c r="E83" s="381"/>
      <c r="F83" s="381"/>
      <c r="G83" s="19">
        <v>74</v>
      </c>
      <c r="H83" s="20"/>
      <c r="I83" s="71">
        <v>0</v>
      </c>
      <c r="J83" s="71">
        <v>0</v>
      </c>
    </row>
    <row r="84" spans="1:10" ht="13.5" customHeight="1">
      <c r="A84" s="381" t="s">
        <v>1135</v>
      </c>
      <c r="B84" s="381"/>
      <c r="C84" s="381"/>
      <c r="D84" s="381"/>
      <c r="E84" s="381"/>
      <c r="F84" s="381"/>
      <c r="G84" s="19">
        <v>75</v>
      </c>
      <c r="H84" s="20"/>
      <c r="I84" s="71">
        <v>0</v>
      </c>
      <c r="J84" s="71">
        <v>0</v>
      </c>
    </row>
    <row r="85" spans="1:12" ht="13.5" customHeight="1">
      <c r="A85" s="382" t="s">
        <v>1606</v>
      </c>
      <c r="B85" s="382"/>
      <c r="C85" s="382"/>
      <c r="D85" s="382"/>
      <c r="E85" s="382"/>
      <c r="F85" s="382"/>
      <c r="G85" s="19">
        <v>76</v>
      </c>
      <c r="H85" s="20"/>
      <c r="I85" s="71">
        <v>0</v>
      </c>
      <c r="J85" s="71">
        <v>0</v>
      </c>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v>0</v>
      </c>
      <c r="J87" s="71"/>
    </row>
    <row r="88" spans="1:10" ht="13.5" customHeight="1">
      <c r="A88" s="381" t="s">
        <v>1137</v>
      </c>
      <c r="B88" s="381"/>
      <c r="C88" s="381"/>
      <c r="D88" s="381"/>
      <c r="E88" s="381"/>
      <c r="F88" s="381"/>
      <c r="G88" s="19">
        <v>79</v>
      </c>
      <c r="H88" s="20"/>
      <c r="I88" s="71">
        <v>0</v>
      </c>
      <c r="J88" s="71"/>
    </row>
    <row r="89" spans="1:10" ht="13.5" customHeight="1">
      <c r="A89" s="381" t="s">
        <v>1138</v>
      </c>
      <c r="B89" s="381"/>
      <c r="C89" s="381"/>
      <c r="D89" s="381"/>
      <c r="E89" s="381"/>
      <c r="F89" s="381"/>
      <c r="G89" s="19">
        <v>80</v>
      </c>
      <c r="H89" s="20"/>
      <c r="I89" s="71">
        <v>0</v>
      </c>
      <c r="J89" s="71"/>
    </row>
    <row r="90" spans="1:12" ht="13.5" customHeight="1">
      <c r="A90" s="382" t="s">
        <v>2652</v>
      </c>
      <c r="B90" s="382"/>
      <c r="C90" s="382"/>
      <c r="D90" s="382"/>
      <c r="E90" s="382"/>
      <c r="F90" s="382"/>
      <c r="G90" s="19">
        <v>81</v>
      </c>
      <c r="H90" s="20"/>
      <c r="I90" s="70">
        <f>I91-I92</f>
        <v>-91191778</v>
      </c>
      <c r="J90" s="70">
        <f>J91-J92</f>
        <v>-89770706</v>
      </c>
      <c r="L90" s="2" t="s">
        <v>2591</v>
      </c>
    </row>
    <row r="91" spans="1:10" ht="13.5" customHeight="1">
      <c r="A91" s="381" t="s">
        <v>1139</v>
      </c>
      <c r="B91" s="381"/>
      <c r="C91" s="381"/>
      <c r="D91" s="381"/>
      <c r="E91" s="381"/>
      <c r="F91" s="381"/>
      <c r="G91" s="19">
        <v>82</v>
      </c>
      <c r="H91" s="20"/>
      <c r="I91" s="71">
        <v>0</v>
      </c>
      <c r="J91" s="71">
        <v>0</v>
      </c>
    </row>
    <row r="92" spans="1:10" ht="13.5" customHeight="1">
      <c r="A92" s="381" t="s">
        <v>1140</v>
      </c>
      <c r="B92" s="381"/>
      <c r="C92" s="381"/>
      <c r="D92" s="381"/>
      <c r="E92" s="381"/>
      <c r="F92" s="381"/>
      <c r="G92" s="19">
        <v>83</v>
      </c>
      <c r="H92" s="20"/>
      <c r="I92" s="71">
        <v>91191778</v>
      </c>
      <c r="J92" s="71">
        <v>89770706</v>
      </c>
    </row>
    <row r="93" spans="1:12" ht="13.5" customHeight="1">
      <c r="A93" s="382" t="s">
        <v>2653</v>
      </c>
      <c r="B93" s="382"/>
      <c r="C93" s="382"/>
      <c r="D93" s="382"/>
      <c r="E93" s="382"/>
      <c r="F93" s="382"/>
      <c r="G93" s="19">
        <v>84</v>
      </c>
      <c r="H93" s="20"/>
      <c r="I93" s="70">
        <f>I94-I95</f>
        <v>537080</v>
      </c>
      <c r="J93" s="70">
        <f>J94-J95</f>
        <v>853935</v>
      </c>
      <c r="L93" s="2" t="s">
        <v>2591</v>
      </c>
    </row>
    <row r="94" spans="1:10" ht="13.5" customHeight="1">
      <c r="A94" s="381" t="s">
        <v>2640</v>
      </c>
      <c r="B94" s="381"/>
      <c r="C94" s="381"/>
      <c r="D94" s="381"/>
      <c r="E94" s="381"/>
      <c r="F94" s="381"/>
      <c r="G94" s="19">
        <v>85</v>
      </c>
      <c r="H94" s="20"/>
      <c r="I94" s="71">
        <v>537080</v>
      </c>
      <c r="J94" s="71">
        <v>853935</v>
      </c>
    </row>
    <row r="95" spans="1:10" ht="13.5" customHeight="1">
      <c r="A95" s="381" t="s">
        <v>1141</v>
      </c>
      <c r="B95" s="381"/>
      <c r="C95" s="381"/>
      <c r="D95" s="381"/>
      <c r="E95" s="381"/>
      <c r="F95" s="381"/>
      <c r="G95" s="19">
        <v>86</v>
      </c>
      <c r="H95" s="20"/>
      <c r="I95" s="71">
        <v>0</v>
      </c>
      <c r="J95" s="71">
        <v>0</v>
      </c>
    </row>
    <row r="96" spans="1:12" ht="13.5" customHeight="1">
      <c r="A96" s="382" t="s">
        <v>2191</v>
      </c>
      <c r="B96" s="382"/>
      <c r="C96" s="382"/>
      <c r="D96" s="382"/>
      <c r="E96" s="382"/>
      <c r="F96" s="382"/>
      <c r="G96" s="19">
        <v>87</v>
      </c>
      <c r="H96" s="20"/>
      <c r="I96" s="71">
        <v>0</v>
      </c>
      <c r="J96" s="71">
        <v>0</v>
      </c>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v>0</v>
      </c>
      <c r="J98" s="71">
        <v>0</v>
      </c>
    </row>
    <row r="99" spans="1:10" ht="13.5" customHeight="1">
      <c r="A99" s="381" t="s">
        <v>902</v>
      </c>
      <c r="B99" s="381"/>
      <c r="C99" s="381"/>
      <c r="D99" s="381"/>
      <c r="E99" s="381"/>
      <c r="F99" s="381"/>
      <c r="G99" s="19">
        <v>90</v>
      </c>
      <c r="H99" s="20"/>
      <c r="I99" s="71">
        <v>0</v>
      </c>
      <c r="J99" s="71">
        <v>0</v>
      </c>
    </row>
    <row r="100" spans="1:10" ht="13.5" customHeight="1">
      <c r="A100" s="381" t="s">
        <v>2639</v>
      </c>
      <c r="B100" s="381"/>
      <c r="C100" s="381"/>
      <c r="D100" s="381"/>
      <c r="E100" s="381"/>
      <c r="F100" s="381"/>
      <c r="G100" s="19">
        <v>91</v>
      </c>
      <c r="H100" s="20"/>
      <c r="I100" s="71">
        <v>0</v>
      </c>
      <c r="J100" s="71">
        <v>0</v>
      </c>
    </row>
    <row r="101" spans="1:10" ht="13.5" customHeight="1">
      <c r="A101" s="381" t="s">
        <v>1142</v>
      </c>
      <c r="B101" s="381"/>
      <c r="C101" s="381"/>
      <c r="D101" s="381"/>
      <c r="E101" s="381"/>
      <c r="F101" s="381"/>
      <c r="G101" s="19">
        <v>92</v>
      </c>
      <c r="H101" s="20"/>
      <c r="I101" s="71">
        <v>0</v>
      </c>
      <c r="J101" s="71">
        <v>0</v>
      </c>
    </row>
    <row r="102" spans="1:10" ht="13.5" customHeight="1">
      <c r="A102" s="381" t="s">
        <v>501</v>
      </c>
      <c r="B102" s="381"/>
      <c r="C102" s="381"/>
      <c r="D102" s="381"/>
      <c r="E102" s="381"/>
      <c r="F102" s="381"/>
      <c r="G102" s="19">
        <v>93</v>
      </c>
      <c r="H102" s="20"/>
      <c r="I102" s="71">
        <v>0</v>
      </c>
      <c r="J102" s="71">
        <v>0</v>
      </c>
    </row>
    <row r="103" spans="1:10" ht="13.5" customHeight="1">
      <c r="A103" s="381" t="s">
        <v>2192</v>
      </c>
      <c r="B103" s="381"/>
      <c r="C103" s="381"/>
      <c r="D103" s="381"/>
      <c r="E103" s="381"/>
      <c r="F103" s="381"/>
      <c r="G103" s="19">
        <v>94</v>
      </c>
      <c r="H103" s="20"/>
      <c r="I103" s="71">
        <v>0</v>
      </c>
      <c r="J103" s="71">
        <v>0</v>
      </c>
    </row>
    <row r="104" spans="1:10" ht="13.5" customHeight="1">
      <c r="A104" s="383" t="s">
        <v>2655</v>
      </c>
      <c r="B104" s="383"/>
      <c r="C104" s="383"/>
      <c r="D104" s="383"/>
      <c r="E104" s="383"/>
      <c r="F104" s="383"/>
      <c r="G104" s="19">
        <v>95</v>
      </c>
      <c r="H104" s="20"/>
      <c r="I104" s="70">
        <f>SUM(I105:I115)</f>
        <v>1473041</v>
      </c>
      <c r="J104" s="70">
        <f>SUM(J105:J115)</f>
        <v>0</v>
      </c>
    </row>
    <row r="105" spans="1:10" ht="13.5" customHeight="1">
      <c r="A105" s="381" t="s">
        <v>2193</v>
      </c>
      <c r="B105" s="381"/>
      <c r="C105" s="381"/>
      <c r="D105" s="381"/>
      <c r="E105" s="381"/>
      <c r="F105" s="381"/>
      <c r="G105" s="19">
        <v>96</v>
      </c>
      <c r="H105" s="20"/>
      <c r="I105" s="71">
        <v>0</v>
      </c>
      <c r="J105" s="71">
        <v>0</v>
      </c>
    </row>
    <row r="106" spans="1:10" ht="13.5" customHeight="1">
      <c r="A106" s="381" t="s">
        <v>356</v>
      </c>
      <c r="B106" s="381"/>
      <c r="C106" s="381"/>
      <c r="D106" s="381"/>
      <c r="E106" s="381"/>
      <c r="F106" s="381"/>
      <c r="G106" s="19">
        <v>97</v>
      </c>
      <c r="H106" s="20"/>
      <c r="I106" s="71">
        <v>0</v>
      </c>
      <c r="J106" s="71">
        <v>0</v>
      </c>
    </row>
    <row r="107" spans="1:10" ht="13.5" customHeight="1">
      <c r="A107" s="381" t="s">
        <v>360</v>
      </c>
      <c r="B107" s="381"/>
      <c r="C107" s="381"/>
      <c r="D107" s="381"/>
      <c r="E107" s="381"/>
      <c r="F107" s="381"/>
      <c r="G107" s="19">
        <v>98</v>
      </c>
      <c r="H107" s="20"/>
      <c r="I107" s="71">
        <v>0</v>
      </c>
      <c r="J107" s="71">
        <v>0</v>
      </c>
    </row>
    <row r="108" spans="1:10" ht="24.75" customHeight="1">
      <c r="A108" s="381" t="s">
        <v>1559</v>
      </c>
      <c r="B108" s="381"/>
      <c r="C108" s="381"/>
      <c r="D108" s="381"/>
      <c r="E108" s="381"/>
      <c r="F108" s="381"/>
      <c r="G108" s="19">
        <v>99</v>
      </c>
      <c r="H108" s="20"/>
      <c r="I108" s="71">
        <v>0</v>
      </c>
      <c r="J108" s="71">
        <v>0</v>
      </c>
    </row>
    <row r="109" spans="1:10" ht="13.5" customHeight="1">
      <c r="A109" s="381" t="s">
        <v>361</v>
      </c>
      <c r="B109" s="381"/>
      <c r="C109" s="381"/>
      <c r="D109" s="381"/>
      <c r="E109" s="381"/>
      <c r="F109" s="381"/>
      <c r="G109" s="19">
        <v>100</v>
      </c>
      <c r="H109" s="20"/>
      <c r="I109" s="71">
        <v>0</v>
      </c>
      <c r="J109" s="71">
        <v>0</v>
      </c>
    </row>
    <row r="110" spans="1:10" ht="13.5" customHeight="1">
      <c r="A110" s="381" t="s">
        <v>362</v>
      </c>
      <c r="B110" s="381"/>
      <c r="C110" s="381"/>
      <c r="D110" s="381"/>
      <c r="E110" s="381"/>
      <c r="F110" s="381"/>
      <c r="G110" s="19">
        <v>101</v>
      </c>
      <c r="H110" s="20"/>
      <c r="I110" s="71">
        <v>1473041</v>
      </c>
      <c r="J110" s="71">
        <v>0</v>
      </c>
    </row>
    <row r="111" spans="1:10" ht="13.5" customHeight="1">
      <c r="A111" s="381" t="s">
        <v>357</v>
      </c>
      <c r="B111" s="381"/>
      <c r="C111" s="381"/>
      <c r="D111" s="381"/>
      <c r="E111" s="381"/>
      <c r="F111" s="381"/>
      <c r="G111" s="19">
        <v>102</v>
      </c>
      <c r="H111" s="20"/>
      <c r="I111" s="71">
        <v>0</v>
      </c>
      <c r="J111" s="71">
        <v>0</v>
      </c>
    </row>
    <row r="112" spans="1:10" ht="13.5" customHeight="1">
      <c r="A112" s="381" t="s">
        <v>358</v>
      </c>
      <c r="B112" s="381"/>
      <c r="C112" s="381"/>
      <c r="D112" s="381"/>
      <c r="E112" s="381"/>
      <c r="F112" s="381"/>
      <c r="G112" s="19">
        <v>103</v>
      </c>
      <c r="H112" s="20"/>
      <c r="I112" s="71">
        <v>0</v>
      </c>
      <c r="J112" s="71">
        <v>0</v>
      </c>
    </row>
    <row r="113" spans="1:10" ht="13.5" customHeight="1">
      <c r="A113" s="381" t="s">
        <v>359</v>
      </c>
      <c r="B113" s="381"/>
      <c r="C113" s="381"/>
      <c r="D113" s="381"/>
      <c r="E113" s="381"/>
      <c r="F113" s="381"/>
      <c r="G113" s="19">
        <v>104</v>
      </c>
      <c r="H113" s="20"/>
      <c r="I113" s="71">
        <v>0</v>
      </c>
      <c r="J113" s="71">
        <v>0</v>
      </c>
    </row>
    <row r="114" spans="1:10" ht="13.5" customHeight="1">
      <c r="A114" s="381" t="s">
        <v>502</v>
      </c>
      <c r="B114" s="381"/>
      <c r="C114" s="381"/>
      <c r="D114" s="381"/>
      <c r="E114" s="381"/>
      <c r="F114" s="381"/>
      <c r="G114" s="19">
        <v>105</v>
      </c>
      <c r="H114" s="20"/>
      <c r="I114" s="71">
        <v>0</v>
      </c>
      <c r="J114" s="71">
        <v>0</v>
      </c>
    </row>
    <row r="115" spans="1:10" ht="13.5" customHeight="1">
      <c r="A115" s="381" t="s">
        <v>503</v>
      </c>
      <c r="B115" s="381"/>
      <c r="C115" s="381"/>
      <c r="D115" s="381"/>
      <c r="E115" s="381"/>
      <c r="F115" s="381"/>
      <c r="G115" s="19">
        <v>106</v>
      </c>
      <c r="H115" s="20"/>
      <c r="I115" s="71">
        <v>0</v>
      </c>
      <c r="J115" s="71">
        <v>0</v>
      </c>
    </row>
    <row r="116" spans="1:10" ht="13.5" customHeight="1">
      <c r="A116" s="383" t="s">
        <v>2656</v>
      </c>
      <c r="B116" s="383"/>
      <c r="C116" s="383"/>
      <c r="D116" s="383"/>
      <c r="E116" s="383"/>
      <c r="F116" s="383"/>
      <c r="G116" s="19">
        <v>107</v>
      </c>
      <c r="H116" s="20"/>
      <c r="I116" s="70">
        <f>SUM(I117:I130)</f>
        <v>40023</v>
      </c>
      <c r="J116" s="70">
        <f>SUM(J117:J130)</f>
        <v>36000</v>
      </c>
    </row>
    <row r="117" spans="1:10" ht="13.5" customHeight="1">
      <c r="A117" s="381" t="s">
        <v>2193</v>
      </c>
      <c r="B117" s="381"/>
      <c r="C117" s="381"/>
      <c r="D117" s="381"/>
      <c r="E117" s="381"/>
      <c r="F117" s="381"/>
      <c r="G117" s="19">
        <v>108</v>
      </c>
      <c r="H117" s="20"/>
      <c r="I117" s="71">
        <v>0</v>
      </c>
      <c r="J117" s="71">
        <v>0</v>
      </c>
    </row>
    <row r="118" spans="1:10" ht="13.5" customHeight="1">
      <c r="A118" s="381" t="s">
        <v>356</v>
      </c>
      <c r="B118" s="381"/>
      <c r="C118" s="381"/>
      <c r="D118" s="381"/>
      <c r="E118" s="381"/>
      <c r="F118" s="381"/>
      <c r="G118" s="19">
        <v>109</v>
      </c>
      <c r="H118" s="20"/>
      <c r="I118" s="71">
        <v>0</v>
      </c>
      <c r="J118" s="71">
        <v>0</v>
      </c>
    </row>
    <row r="119" spans="1:10" ht="13.5" customHeight="1">
      <c r="A119" s="381" t="s">
        <v>360</v>
      </c>
      <c r="B119" s="381"/>
      <c r="C119" s="381"/>
      <c r="D119" s="381"/>
      <c r="E119" s="381"/>
      <c r="F119" s="381"/>
      <c r="G119" s="19">
        <v>110</v>
      </c>
      <c r="H119" s="20"/>
      <c r="I119" s="71">
        <v>0</v>
      </c>
      <c r="J119" s="71">
        <v>0</v>
      </c>
    </row>
    <row r="120" spans="1:10" ht="24.75" customHeight="1">
      <c r="A120" s="381" t="s">
        <v>1559</v>
      </c>
      <c r="B120" s="381"/>
      <c r="C120" s="381"/>
      <c r="D120" s="381"/>
      <c r="E120" s="381"/>
      <c r="F120" s="381"/>
      <c r="G120" s="19">
        <v>111</v>
      </c>
      <c r="H120" s="20"/>
      <c r="I120" s="71">
        <v>0</v>
      </c>
      <c r="J120" s="71">
        <v>0</v>
      </c>
    </row>
    <row r="121" spans="1:10" ht="13.5" customHeight="1">
      <c r="A121" s="381" t="s">
        <v>361</v>
      </c>
      <c r="B121" s="381"/>
      <c r="C121" s="381"/>
      <c r="D121" s="381"/>
      <c r="E121" s="381"/>
      <c r="F121" s="381"/>
      <c r="G121" s="19">
        <v>112</v>
      </c>
      <c r="H121" s="20"/>
      <c r="I121" s="71">
        <v>0</v>
      </c>
      <c r="J121" s="71">
        <v>0</v>
      </c>
    </row>
    <row r="122" spans="1:10" ht="13.5" customHeight="1">
      <c r="A122" s="381" t="s">
        <v>362</v>
      </c>
      <c r="B122" s="381"/>
      <c r="C122" s="381"/>
      <c r="D122" s="381"/>
      <c r="E122" s="381"/>
      <c r="F122" s="381"/>
      <c r="G122" s="19">
        <v>113</v>
      </c>
      <c r="H122" s="20"/>
      <c r="I122" s="71">
        <v>0</v>
      </c>
      <c r="J122" s="71">
        <v>0</v>
      </c>
    </row>
    <row r="123" spans="1:10" ht="13.5" customHeight="1">
      <c r="A123" s="381" t="s">
        <v>357</v>
      </c>
      <c r="B123" s="381"/>
      <c r="C123" s="381"/>
      <c r="D123" s="381"/>
      <c r="E123" s="381"/>
      <c r="F123" s="381"/>
      <c r="G123" s="19">
        <v>114</v>
      </c>
      <c r="H123" s="20"/>
      <c r="I123" s="71">
        <v>0</v>
      </c>
      <c r="J123" s="71">
        <v>0</v>
      </c>
    </row>
    <row r="124" spans="1:10" ht="13.5" customHeight="1">
      <c r="A124" s="381" t="s">
        <v>358</v>
      </c>
      <c r="B124" s="381"/>
      <c r="C124" s="381"/>
      <c r="D124" s="381"/>
      <c r="E124" s="381"/>
      <c r="F124" s="381"/>
      <c r="G124" s="19">
        <v>115</v>
      </c>
      <c r="H124" s="20"/>
      <c r="I124" s="71">
        <v>3434</v>
      </c>
      <c r="J124" s="71">
        <v>0</v>
      </c>
    </row>
    <row r="125" spans="1:10" ht="13.5" customHeight="1">
      <c r="A125" s="381" t="s">
        <v>359</v>
      </c>
      <c r="B125" s="381"/>
      <c r="C125" s="381"/>
      <c r="D125" s="381"/>
      <c r="E125" s="381"/>
      <c r="F125" s="381"/>
      <c r="G125" s="19">
        <v>116</v>
      </c>
      <c r="H125" s="20"/>
      <c r="I125" s="71">
        <v>0</v>
      </c>
      <c r="J125" s="71"/>
    </row>
    <row r="126" spans="1:10" ht="13.5" customHeight="1">
      <c r="A126" s="381" t="s">
        <v>363</v>
      </c>
      <c r="B126" s="381"/>
      <c r="C126" s="381"/>
      <c r="D126" s="381"/>
      <c r="E126" s="381"/>
      <c r="F126" s="381"/>
      <c r="G126" s="19">
        <v>117</v>
      </c>
      <c r="H126" s="20"/>
      <c r="I126" s="71">
        <v>0</v>
      </c>
      <c r="J126" s="71">
        <v>0</v>
      </c>
    </row>
    <row r="127" spans="1:10" ht="13.5" customHeight="1">
      <c r="A127" s="381" t="s">
        <v>364</v>
      </c>
      <c r="B127" s="381"/>
      <c r="C127" s="381"/>
      <c r="D127" s="381"/>
      <c r="E127" s="381"/>
      <c r="F127" s="381"/>
      <c r="G127" s="19">
        <v>118</v>
      </c>
      <c r="H127" s="20"/>
      <c r="I127" s="71">
        <v>36589</v>
      </c>
      <c r="J127" s="71">
        <v>36000</v>
      </c>
    </row>
    <row r="128" spans="1:10" ht="13.5" customHeight="1">
      <c r="A128" s="381" t="s">
        <v>365</v>
      </c>
      <c r="B128" s="381"/>
      <c r="C128" s="381"/>
      <c r="D128" s="381"/>
      <c r="E128" s="381"/>
      <c r="F128" s="381"/>
      <c r="G128" s="19">
        <v>119</v>
      </c>
      <c r="H128" s="20"/>
      <c r="I128" s="71">
        <v>0</v>
      </c>
      <c r="J128" s="71">
        <v>0</v>
      </c>
    </row>
    <row r="129" spans="1:10" ht="13.5" customHeight="1">
      <c r="A129" s="381" t="s">
        <v>398</v>
      </c>
      <c r="B129" s="381"/>
      <c r="C129" s="381"/>
      <c r="D129" s="381"/>
      <c r="E129" s="381"/>
      <c r="F129" s="381"/>
      <c r="G129" s="19">
        <v>120</v>
      </c>
      <c r="H129" s="20"/>
      <c r="I129" s="71">
        <v>0</v>
      </c>
      <c r="J129" s="71">
        <v>0</v>
      </c>
    </row>
    <row r="130" spans="1:10" ht="13.5" customHeight="1">
      <c r="A130" s="381" t="s">
        <v>1039</v>
      </c>
      <c r="B130" s="381"/>
      <c r="C130" s="381"/>
      <c r="D130" s="381"/>
      <c r="E130" s="381"/>
      <c r="F130" s="381"/>
      <c r="G130" s="19">
        <v>121</v>
      </c>
      <c r="H130" s="20"/>
      <c r="I130" s="71">
        <v>0</v>
      </c>
      <c r="J130" s="71">
        <v>0</v>
      </c>
    </row>
    <row r="131" spans="1:10" ht="24.75" customHeight="1">
      <c r="A131" s="383" t="s">
        <v>1560</v>
      </c>
      <c r="B131" s="383"/>
      <c r="C131" s="383"/>
      <c r="D131" s="383"/>
      <c r="E131" s="383"/>
      <c r="F131" s="383"/>
      <c r="G131" s="19">
        <v>122</v>
      </c>
      <c r="H131" s="20"/>
      <c r="I131" s="71">
        <v>0</v>
      </c>
      <c r="J131" s="71">
        <v>0</v>
      </c>
    </row>
    <row r="132" spans="1:10" ht="13.5" customHeight="1">
      <c r="A132" s="383" t="s">
        <v>2657</v>
      </c>
      <c r="B132" s="383"/>
      <c r="C132" s="383"/>
      <c r="D132" s="383"/>
      <c r="E132" s="383"/>
      <c r="F132" s="383"/>
      <c r="G132" s="19">
        <v>123</v>
      </c>
      <c r="H132" s="20"/>
      <c r="I132" s="70">
        <f>I76+I97+I104+I116+I131</f>
        <v>3596166</v>
      </c>
      <c r="J132" s="70">
        <f>J76+J97+J104+J116+J131</f>
        <v>3857029</v>
      </c>
    </row>
    <row r="133" spans="1:10" ht="13.5" customHeight="1">
      <c r="A133" s="384" t="s">
        <v>662</v>
      </c>
      <c r="B133" s="384"/>
      <c r="C133" s="384"/>
      <c r="D133" s="384"/>
      <c r="E133" s="384"/>
      <c r="F133" s="384"/>
      <c r="G133" s="21">
        <v>124</v>
      </c>
      <c r="H133" s="22"/>
      <c r="I133" s="72">
        <v>0</v>
      </c>
      <c r="J133" s="72">
        <v>0</v>
      </c>
    </row>
    <row r="134" ht="4.5" customHeight="1"/>
    <row r="135" ht="11.25"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40" activePane="bottomLeft" state="frozen"/>
      <selection pane="topLeft" activeCell="A1" sqref="A1"/>
      <selection pane="bottomLeft" activeCell="J70" sqref="J70"/>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01.01.2020. do 31.12.2020.</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95795253523; UTD RAGUSA d.d.</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1905945</v>
      </c>
      <c r="J8" s="84">
        <f>SUM(J9:J13)</f>
        <v>1905945</v>
      </c>
      <c r="Q8" s="2">
        <f>IF(OR(MIN(I70:J75)&lt;&gt;0,MAX(I70:J75)&lt;&gt;0),1,0)</f>
        <v>0</v>
      </c>
      <c r="R8" s="73" t="s">
        <v>2597</v>
      </c>
    </row>
    <row r="9" spans="1:10" s="2" customFormat="1" ht="13.5" customHeight="1">
      <c r="A9" s="381" t="s">
        <v>1434</v>
      </c>
      <c r="B9" s="381"/>
      <c r="C9" s="381"/>
      <c r="D9" s="381"/>
      <c r="E9" s="381"/>
      <c r="F9" s="381"/>
      <c r="G9" s="19">
        <v>126</v>
      </c>
      <c r="H9" s="20"/>
      <c r="I9" s="71">
        <v>0</v>
      </c>
      <c r="J9" s="71">
        <v>0</v>
      </c>
    </row>
    <row r="10" spans="1:10" s="2" customFormat="1" ht="13.5" customHeight="1">
      <c r="A10" s="381" t="s">
        <v>730</v>
      </c>
      <c r="B10" s="381"/>
      <c r="C10" s="381"/>
      <c r="D10" s="381"/>
      <c r="E10" s="381"/>
      <c r="F10" s="381"/>
      <c r="G10" s="19">
        <v>127</v>
      </c>
      <c r="H10" s="20"/>
      <c r="I10" s="71">
        <v>0</v>
      </c>
      <c r="J10" s="71">
        <v>0</v>
      </c>
    </row>
    <row r="11" spans="1:10" s="2" customFormat="1" ht="13.5" customHeight="1">
      <c r="A11" s="381" t="s">
        <v>1435</v>
      </c>
      <c r="B11" s="381"/>
      <c r="C11" s="381"/>
      <c r="D11" s="381"/>
      <c r="E11" s="381"/>
      <c r="F11" s="381"/>
      <c r="G11" s="19">
        <v>128</v>
      </c>
      <c r="H11" s="20"/>
      <c r="I11" s="71">
        <v>0</v>
      </c>
      <c r="J11" s="71">
        <v>0</v>
      </c>
    </row>
    <row r="12" spans="1:10" s="2" customFormat="1" ht="13.5" customHeight="1">
      <c r="A12" s="381" t="s">
        <v>1436</v>
      </c>
      <c r="B12" s="381"/>
      <c r="C12" s="381"/>
      <c r="D12" s="381"/>
      <c r="E12" s="381"/>
      <c r="F12" s="381"/>
      <c r="G12" s="19">
        <v>129</v>
      </c>
      <c r="H12" s="20"/>
      <c r="I12" s="71">
        <v>0</v>
      </c>
      <c r="J12" s="71">
        <v>0</v>
      </c>
    </row>
    <row r="13" spans="1:10" s="2" customFormat="1" ht="13.5" customHeight="1">
      <c r="A13" s="381" t="s">
        <v>2510</v>
      </c>
      <c r="B13" s="381"/>
      <c r="C13" s="381"/>
      <c r="D13" s="381"/>
      <c r="E13" s="381"/>
      <c r="F13" s="381"/>
      <c r="G13" s="19">
        <v>130</v>
      </c>
      <c r="H13" s="20"/>
      <c r="I13" s="71">
        <v>1905945</v>
      </c>
      <c r="J13" s="71">
        <v>1905945</v>
      </c>
    </row>
    <row r="14" spans="1:10" s="2" customFormat="1" ht="13.5" customHeight="1">
      <c r="A14" s="383" t="s">
        <v>1837</v>
      </c>
      <c r="B14" s="383"/>
      <c r="C14" s="383"/>
      <c r="D14" s="383"/>
      <c r="E14" s="383"/>
      <c r="F14" s="383"/>
      <c r="G14" s="19">
        <v>131</v>
      </c>
      <c r="H14" s="20"/>
      <c r="I14" s="70">
        <f>I15+I16+I20+I24+I25+I26+I29+I36</f>
        <v>1188144</v>
      </c>
      <c r="J14" s="70">
        <f>J15+J16+J20+J24+J25+J26+J29+J36</f>
        <v>1046515</v>
      </c>
    </row>
    <row r="15" spans="1:12" s="2" customFormat="1" ht="13.5" customHeight="1">
      <c r="A15" s="381" t="s">
        <v>258</v>
      </c>
      <c r="B15" s="381"/>
      <c r="C15" s="381"/>
      <c r="D15" s="381"/>
      <c r="E15" s="381"/>
      <c r="F15" s="381"/>
      <c r="G15" s="19">
        <v>132</v>
      </c>
      <c r="H15" s="20"/>
      <c r="I15" s="71">
        <v>0</v>
      </c>
      <c r="J15" s="71">
        <v>0</v>
      </c>
      <c r="L15" s="2" t="s">
        <v>2591</v>
      </c>
    </row>
    <row r="16" spans="1:10" s="2" customFormat="1" ht="13.5" customHeight="1">
      <c r="A16" s="381" t="s">
        <v>1838</v>
      </c>
      <c r="B16" s="381"/>
      <c r="C16" s="381"/>
      <c r="D16" s="381"/>
      <c r="E16" s="381"/>
      <c r="F16" s="381"/>
      <c r="G16" s="19">
        <v>133</v>
      </c>
      <c r="H16" s="20"/>
      <c r="I16" s="70">
        <f>SUM(I17:I19)</f>
        <v>21853</v>
      </c>
      <c r="J16" s="70">
        <f>SUM(J17:J19)</f>
        <v>33489</v>
      </c>
    </row>
    <row r="17" spans="1:10" s="2" customFormat="1" ht="13.5" customHeight="1">
      <c r="A17" s="410" t="s">
        <v>504</v>
      </c>
      <c r="B17" s="410"/>
      <c r="C17" s="410"/>
      <c r="D17" s="410"/>
      <c r="E17" s="410"/>
      <c r="F17" s="410"/>
      <c r="G17" s="19">
        <v>134</v>
      </c>
      <c r="H17" s="20"/>
      <c r="I17" s="71">
        <v>291</v>
      </c>
      <c r="J17" s="71">
        <v>100</v>
      </c>
    </row>
    <row r="18" spans="1:10" s="2" customFormat="1" ht="13.5" customHeight="1">
      <c r="A18" s="410" t="s">
        <v>505</v>
      </c>
      <c r="B18" s="410"/>
      <c r="C18" s="410"/>
      <c r="D18" s="410"/>
      <c r="E18" s="410"/>
      <c r="F18" s="410"/>
      <c r="G18" s="19">
        <v>135</v>
      </c>
      <c r="H18" s="20"/>
      <c r="I18" s="71">
        <v>0</v>
      </c>
      <c r="J18" s="71">
        <v>0</v>
      </c>
    </row>
    <row r="19" spans="1:10" s="2" customFormat="1" ht="13.5" customHeight="1">
      <c r="A19" s="410" t="s">
        <v>1426</v>
      </c>
      <c r="B19" s="410"/>
      <c r="C19" s="410"/>
      <c r="D19" s="410"/>
      <c r="E19" s="410"/>
      <c r="F19" s="410"/>
      <c r="G19" s="19">
        <v>136</v>
      </c>
      <c r="H19" s="20"/>
      <c r="I19" s="71">
        <v>21562</v>
      </c>
      <c r="J19" s="71">
        <v>33389</v>
      </c>
    </row>
    <row r="20" spans="1:10" s="2" customFormat="1" ht="13.5" customHeight="1">
      <c r="A20" s="381" t="s">
        <v>1839</v>
      </c>
      <c r="B20" s="381"/>
      <c r="C20" s="381"/>
      <c r="D20" s="381"/>
      <c r="E20" s="381"/>
      <c r="F20" s="381"/>
      <c r="G20" s="19">
        <v>137</v>
      </c>
      <c r="H20" s="20"/>
      <c r="I20" s="70">
        <f>SUM(I21:I23)</f>
        <v>0</v>
      </c>
      <c r="J20" s="70">
        <f>SUM(J21:J23)</f>
        <v>0</v>
      </c>
    </row>
    <row r="21" spans="1:10" s="2" customFormat="1" ht="13.5" customHeight="1">
      <c r="A21" s="410" t="s">
        <v>724</v>
      </c>
      <c r="B21" s="410"/>
      <c r="C21" s="410"/>
      <c r="D21" s="410"/>
      <c r="E21" s="410"/>
      <c r="F21" s="410"/>
      <c r="G21" s="19">
        <v>138</v>
      </c>
      <c r="H21" s="20"/>
      <c r="I21" s="71">
        <v>0</v>
      </c>
      <c r="J21" s="71">
        <v>0</v>
      </c>
    </row>
    <row r="22" spans="1:10" s="2" customFormat="1" ht="13.5" customHeight="1">
      <c r="A22" s="410" t="s">
        <v>961</v>
      </c>
      <c r="B22" s="410"/>
      <c r="C22" s="410"/>
      <c r="D22" s="410"/>
      <c r="E22" s="410"/>
      <c r="F22" s="410"/>
      <c r="G22" s="19">
        <v>139</v>
      </c>
      <c r="H22" s="20"/>
      <c r="I22" s="71">
        <v>0</v>
      </c>
      <c r="J22" s="71">
        <v>0</v>
      </c>
    </row>
    <row r="23" spans="1:10" s="2" customFormat="1" ht="13.5" customHeight="1">
      <c r="A23" s="410" t="s">
        <v>962</v>
      </c>
      <c r="B23" s="410"/>
      <c r="C23" s="410"/>
      <c r="D23" s="410"/>
      <c r="E23" s="410"/>
      <c r="F23" s="410"/>
      <c r="G23" s="19">
        <v>140</v>
      </c>
      <c r="H23" s="20"/>
      <c r="I23" s="71">
        <v>0</v>
      </c>
      <c r="J23" s="71">
        <v>0</v>
      </c>
    </row>
    <row r="24" spans="1:10" s="2" customFormat="1" ht="13.5" customHeight="1">
      <c r="A24" s="381" t="s">
        <v>259</v>
      </c>
      <c r="B24" s="381"/>
      <c r="C24" s="381"/>
      <c r="D24" s="381"/>
      <c r="E24" s="381"/>
      <c r="F24" s="381"/>
      <c r="G24" s="19">
        <v>141</v>
      </c>
      <c r="H24" s="20"/>
      <c r="I24" s="71">
        <v>612826</v>
      </c>
      <c r="J24" s="71">
        <v>612826</v>
      </c>
    </row>
    <row r="25" spans="1:10" s="2" customFormat="1" ht="13.5" customHeight="1">
      <c r="A25" s="381" t="s">
        <v>260</v>
      </c>
      <c r="B25" s="381"/>
      <c r="C25" s="381"/>
      <c r="D25" s="381"/>
      <c r="E25" s="381"/>
      <c r="F25" s="381"/>
      <c r="G25" s="19">
        <v>142</v>
      </c>
      <c r="H25" s="20"/>
      <c r="I25" s="71">
        <v>380027</v>
      </c>
      <c r="J25" s="71">
        <v>400000</v>
      </c>
    </row>
    <row r="26" spans="1:12" s="2" customFormat="1" ht="13.5" customHeight="1">
      <c r="A26" s="381" t="s">
        <v>1840</v>
      </c>
      <c r="B26" s="381"/>
      <c r="C26" s="381"/>
      <c r="D26" s="381"/>
      <c r="E26" s="381"/>
      <c r="F26" s="381"/>
      <c r="G26" s="19">
        <v>143</v>
      </c>
      <c r="H26" s="20"/>
      <c r="I26" s="70">
        <f>SUM(I27:I28)</f>
        <v>0</v>
      </c>
      <c r="J26" s="70">
        <f>SUM(J27:J28)</f>
        <v>0</v>
      </c>
      <c r="L26" s="2" t="s">
        <v>2591</v>
      </c>
    </row>
    <row r="27" spans="1:12" s="2" customFormat="1" ht="13.5" customHeight="1">
      <c r="A27" s="410" t="s">
        <v>506</v>
      </c>
      <c r="B27" s="410"/>
      <c r="C27" s="410"/>
      <c r="D27" s="410"/>
      <c r="E27" s="410"/>
      <c r="F27" s="410"/>
      <c r="G27" s="19">
        <v>144</v>
      </c>
      <c r="H27" s="20"/>
      <c r="I27" s="71">
        <v>0</v>
      </c>
      <c r="J27" s="71">
        <v>0</v>
      </c>
      <c r="L27" s="2" t="s">
        <v>2591</v>
      </c>
    </row>
    <row r="28" spans="1:12" s="2" customFormat="1" ht="13.5" customHeight="1">
      <c r="A28" s="410" t="s">
        <v>507</v>
      </c>
      <c r="B28" s="410"/>
      <c r="C28" s="410"/>
      <c r="D28" s="410"/>
      <c r="E28" s="410"/>
      <c r="F28" s="410"/>
      <c r="G28" s="19">
        <v>145</v>
      </c>
      <c r="H28" s="20"/>
      <c r="I28" s="71">
        <v>0</v>
      </c>
      <c r="J28" s="71">
        <v>0</v>
      </c>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v>0</v>
      </c>
      <c r="J30" s="71">
        <v>0</v>
      </c>
      <c r="L30" s="2" t="s">
        <v>2591</v>
      </c>
    </row>
    <row r="31" spans="1:12" s="2" customFormat="1" ht="13.5" customHeight="1">
      <c r="A31" s="410" t="s">
        <v>509</v>
      </c>
      <c r="B31" s="410"/>
      <c r="C31" s="410"/>
      <c r="D31" s="410"/>
      <c r="E31" s="410"/>
      <c r="F31" s="410"/>
      <c r="G31" s="19">
        <v>148</v>
      </c>
      <c r="H31" s="20"/>
      <c r="I31" s="71">
        <v>0</v>
      </c>
      <c r="J31" s="71">
        <v>0</v>
      </c>
      <c r="L31" s="2" t="s">
        <v>2591</v>
      </c>
    </row>
    <row r="32" spans="1:12" s="2" customFormat="1" ht="13.5" customHeight="1">
      <c r="A32" s="410" t="s">
        <v>510</v>
      </c>
      <c r="B32" s="410"/>
      <c r="C32" s="410"/>
      <c r="D32" s="410"/>
      <c r="E32" s="410"/>
      <c r="F32" s="410"/>
      <c r="G32" s="19">
        <v>149</v>
      </c>
      <c r="H32" s="20"/>
      <c r="I32" s="71">
        <v>0</v>
      </c>
      <c r="J32" s="71">
        <v>0</v>
      </c>
      <c r="L32" s="2" t="s">
        <v>2591</v>
      </c>
    </row>
    <row r="33" spans="1:12" s="2" customFormat="1" ht="13.5" customHeight="1">
      <c r="A33" s="410" t="s">
        <v>511</v>
      </c>
      <c r="B33" s="410"/>
      <c r="C33" s="410"/>
      <c r="D33" s="410"/>
      <c r="E33" s="410"/>
      <c r="F33" s="410"/>
      <c r="G33" s="19">
        <v>150</v>
      </c>
      <c r="H33" s="20"/>
      <c r="I33" s="71">
        <v>0</v>
      </c>
      <c r="J33" s="71">
        <v>0</v>
      </c>
      <c r="L33" s="2" t="s">
        <v>2591</v>
      </c>
    </row>
    <row r="34" spans="1:12" s="2" customFormat="1" ht="13.5" customHeight="1">
      <c r="A34" s="410" t="s">
        <v>512</v>
      </c>
      <c r="B34" s="410"/>
      <c r="C34" s="410"/>
      <c r="D34" s="410"/>
      <c r="E34" s="410"/>
      <c r="F34" s="410"/>
      <c r="G34" s="19">
        <v>151</v>
      </c>
      <c r="H34" s="20"/>
      <c r="I34" s="71">
        <v>0</v>
      </c>
      <c r="J34" s="71">
        <v>0</v>
      </c>
      <c r="L34" s="2" t="s">
        <v>2591</v>
      </c>
    </row>
    <row r="35" spans="1:12" s="2" customFormat="1" ht="13.5" customHeight="1">
      <c r="A35" s="410" t="s">
        <v>513</v>
      </c>
      <c r="B35" s="410"/>
      <c r="C35" s="410"/>
      <c r="D35" s="410"/>
      <c r="E35" s="410"/>
      <c r="F35" s="410"/>
      <c r="G35" s="19">
        <v>152</v>
      </c>
      <c r="H35" s="20"/>
      <c r="I35" s="71">
        <v>0</v>
      </c>
      <c r="J35" s="71">
        <v>0</v>
      </c>
      <c r="L35" s="2" t="s">
        <v>2591</v>
      </c>
    </row>
    <row r="36" spans="1:10" s="2" customFormat="1" ht="13.5" customHeight="1">
      <c r="A36" s="381" t="s">
        <v>1692</v>
      </c>
      <c r="B36" s="381"/>
      <c r="C36" s="381"/>
      <c r="D36" s="381"/>
      <c r="E36" s="381"/>
      <c r="F36" s="381"/>
      <c r="G36" s="19">
        <v>153</v>
      </c>
      <c r="H36" s="20"/>
      <c r="I36" s="71">
        <v>173438</v>
      </c>
      <c r="J36" s="71">
        <v>200</v>
      </c>
    </row>
    <row r="37" spans="1:10" s="2" customFormat="1" ht="13.5" customHeight="1">
      <c r="A37" s="383" t="s">
        <v>1842</v>
      </c>
      <c r="B37" s="383"/>
      <c r="C37" s="383"/>
      <c r="D37" s="383"/>
      <c r="E37" s="383"/>
      <c r="F37" s="383"/>
      <c r="G37" s="19">
        <v>154</v>
      </c>
      <c r="H37" s="20"/>
      <c r="I37" s="70">
        <f>SUM(I38:I47)</f>
        <v>193</v>
      </c>
      <c r="J37" s="70">
        <f>SUM(J38:J47)</f>
        <v>5</v>
      </c>
    </row>
    <row r="38" spans="1:10" s="2" customFormat="1" ht="13.5" customHeight="1">
      <c r="A38" s="381" t="s">
        <v>1433</v>
      </c>
      <c r="B38" s="381"/>
      <c r="C38" s="381"/>
      <c r="D38" s="381"/>
      <c r="E38" s="381"/>
      <c r="F38" s="381"/>
      <c r="G38" s="19">
        <v>155</v>
      </c>
      <c r="H38" s="20"/>
      <c r="I38" s="71">
        <v>0</v>
      </c>
      <c r="J38" s="71">
        <v>0</v>
      </c>
    </row>
    <row r="39" spans="1:10" s="2" customFormat="1" ht="24" customHeight="1">
      <c r="A39" s="381" t="s">
        <v>1561</v>
      </c>
      <c r="B39" s="381"/>
      <c r="C39" s="381"/>
      <c r="D39" s="381"/>
      <c r="E39" s="381"/>
      <c r="F39" s="381"/>
      <c r="G39" s="19">
        <v>156</v>
      </c>
      <c r="H39" s="20"/>
      <c r="I39" s="71">
        <v>0</v>
      </c>
      <c r="J39" s="71">
        <v>0</v>
      </c>
    </row>
    <row r="40" spans="1:10" s="2" customFormat="1" ht="24" customHeight="1">
      <c r="A40" s="381" t="s">
        <v>1432</v>
      </c>
      <c r="B40" s="381"/>
      <c r="C40" s="381"/>
      <c r="D40" s="381"/>
      <c r="E40" s="381"/>
      <c r="F40" s="381"/>
      <c r="G40" s="19">
        <v>157</v>
      </c>
      <c r="H40" s="20"/>
      <c r="I40" s="71">
        <v>0</v>
      </c>
      <c r="J40" s="71">
        <v>0</v>
      </c>
    </row>
    <row r="41" spans="1:10" s="2" customFormat="1" ht="13.5" customHeight="1">
      <c r="A41" s="381" t="s">
        <v>1431</v>
      </c>
      <c r="B41" s="381"/>
      <c r="C41" s="381"/>
      <c r="D41" s="381"/>
      <c r="E41" s="381"/>
      <c r="F41" s="381"/>
      <c r="G41" s="19">
        <v>158</v>
      </c>
      <c r="H41" s="20"/>
      <c r="I41" s="71">
        <v>0</v>
      </c>
      <c r="J41" s="71">
        <v>0</v>
      </c>
    </row>
    <row r="42" spans="1:10" s="2" customFormat="1" ht="24" customHeight="1">
      <c r="A42" s="381" t="s">
        <v>1562</v>
      </c>
      <c r="B42" s="381"/>
      <c r="C42" s="381"/>
      <c r="D42" s="381"/>
      <c r="E42" s="381"/>
      <c r="F42" s="381"/>
      <c r="G42" s="19">
        <v>159</v>
      </c>
      <c r="H42" s="20"/>
      <c r="I42" s="71">
        <v>0</v>
      </c>
      <c r="J42" s="71">
        <v>0</v>
      </c>
    </row>
    <row r="43" spans="1:10" s="2" customFormat="1" ht="13.5" customHeight="1">
      <c r="A43" s="381" t="s">
        <v>1430</v>
      </c>
      <c r="B43" s="381"/>
      <c r="C43" s="381"/>
      <c r="D43" s="381"/>
      <c r="E43" s="381"/>
      <c r="F43" s="381"/>
      <c r="G43" s="19">
        <v>160</v>
      </c>
      <c r="H43" s="20"/>
      <c r="I43" s="71">
        <v>0</v>
      </c>
      <c r="J43" s="71"/>
    </row>
    <row r="44" spans="1:10" s="2" customFormat="1" ht="13.5" customHeight="1">
      <c r="A44" s="381" t="s">
        <v>1429</v>
      </c>
      <c r="B44" s="381"/>
      <c r="C44" s="381"/>
      <c r="D44" s="381"/>
      <c r="E44" s="381"/>
      <c r="F44" s="381"/>
      <c r="G44" s="19">
        <v>161</v>
      </c>
      <c r="H44" s="20"/>
      <c r="I44" s="71">
        <v>2</v>
      </c>
      <c r="J44" s="71">
        <v>5</v>
      </c>
    </row>
    <row r="45" spans="1:10" s="2" customFormat="1" ht="13.5" customHeight="1">
      <c r="A45" s="381" t="s">
        <v>1428</v>
      </c>
      <c r="B45" s="381"/>
      <c r="C45" s="381"/>
      <c r="D45" s="381"/>
      <c r="E45" s="381"/>
      <c r="F45" s="381"/>
      <c r="G45" s="19">
        <v>162</v>
      </c>
      <c r="H45" s="20"/>
      <c r="I45" s="71">
        <v>191</v>
      </c>
      <c r="J45" s="71">
        <v>0</v>
      </c>
    </row>
    <row r="46" spans="1:10" s="2" customFormat="1" ht="13.5" customHeight="1">
      <c r="A46" s="381" t="s">
        <v>1427</v>
      </c>
      <c r="B46" s="381"/>
      <c r="C46" s="381"/>
      <c r="D46" s="381"/>
      <c r="E46" s="381"/>
      <c r="F46" s="381"/>
      <c r="G46" s="19">
        <v>163</v>
      </c>
      <c r="H46" s="20"/>
      <c r="I46" s="71">
        <v>0</v>
      </c>
      <c r="J46" s="71">
        <v>0</v>
      </c>
    </row>
    <row r="47" spans="1:10" s="2" customFormat="1" ht="13.5" customHeight="1">
      <c r="A47" s="381" t="s">
        <v>1423</v>
      </c>
      <c r="B47" s="381"/>
      <c r="C47" s="381"/>
      <c r="D47" s="381"/>
      <c r="E47" s="381"/>
      <c r="F47" s="381"/>
      <c r="G47" s="19">
        <v>164</v>
      </c>
      <c r="H47" s="20"/>
      <c r="I47" s="71">
        <v>0</v>
      </c>
      <c r="J47" s="71">
        <v>0</v>
      </c>
    </row>
    <row r="48" spans="1:10" s="2" customFormat="1" ht="13.5" customHeight="1">
      <c r="A48" s="383" t="s">
        <v>1843</v>
      </c>
      <c r="B48" s="383"/>
      <c r="C48" s="383"/>
      <c r="D48" s="383"/>
      <c r="E48" s="383"/>
      <c r="F48" s="383"/>
      <c r="G48" s="19">
        <v>165</v>
      </c>
      <c r="H48" s="20"/>
      <c r="I48" s="70">
        <f>SUM(I49:I55)</f>
        <v>180913</v>
      </c>
      <c r="J48" s="70">
        <f>SUM(J49:J55)</f>
        <v>5500</v>
      </c>
    </row>
    <row r="49" spans="1:10" s="2" customFormat="1" ht="13.5" customHeight="1">
      <c r="A49" s="381" t="s">
        <v>1424</v>
      </c>
      <c r="B49" s="381"/>
      <c r="C49" s="381"/>
      <c r="D49" s="381"/>
      <c r="E49" s="381"/>
      <c r="F49" s="381"/>
      <c r="G49" s="19">
        <v>166</v>
      </c>
      <c r="H49" s="20"/>
      <c r="I49" s="71">
        <v>0</v>
      </c>
      <c r="J49" s="71">
        <v>0</v>
      </c>
    </row>
    <row r="50" spans="1:10" s="2" customFormat="1" ht="13.5" customHeight="1">
      <c r="A50" s="404" t="s">
        <v>1437</v>
      </c>
      <c r="B50" s="404"/>
      <c r="C50" s="404"/>
      <c r="D50" s="404"/>
      <c r="E50" s="404"/>
      <c r="F50" s="404"/>
      <c r="G50" s="19">
        <v>167</v>
      </c>
      <c r="H50" s="20"/>
      <c r="I50" s="71">
        <v>0</v>
      </c>
      <c r="J50" s="71">
        <v>0</v>
      </c>
    </row>
    <row r="51" spans="1:10" s="2" customFormat="1" ht="13.5" customHeight="1">
      <c r="A51" s="404" t="s">
        <v>1438</v>
      </c>
      <c r="B51" s="404"/>
      <c r="C51" s="404"/>
      <c r="D51" s="404"/>
      <c r="E51" s="404"/>
      <c r="F51" s="404"/>
      <c r="G51" s="19">
        <v>168</v>
      </c>
      <c r="H51" s="20"/>
      <c r="I51" s="71">
        <v>180913</v>
      </c>
      <c r="J51" s="71">
        <v>5500</v>
      </c>
    </row>
    <row r="52" spans="1:10" s="2" customFormat="1" ht="13.5" customHeight="1">
      <c r="A52" s="404" t="s">
        <v>1439</v>
      </c>
      <c r="B52" s="404"/>
      <c r="C52" s="404"/>
      <c r="D52" s="404"/>
      <c r="E52" s="404"/>
      <c r="F52" s="404"/>
      <c r="G52" s="19">
        <v>169</v>
      </c>
      <c r="H52" s="20"/>
      <c r="I52" s="71">
        <v>0</v>
      </c>
      <c r="J52" s="71">
        <v>0</v>
      </c>
    </row>
    <row r="53" spans="1:10" s="2" customFormat="1" ht="13.5" customHeight="1">
      <c r="A53" s="404" t="s">
        <v>1440</v>
      </c>
      <c r="B53" s="404"/>
      <c r="C53" s="404"/>
      <c r="D53" s="404"/>
      <c r="E53" s="404"/>
      <c r="F53" s="404"/>
      <c r="G53" s="19">
        <v>170</v>
      </c>
      <c r="H53" s="20"/>
      <c r="I53" s="71">
        <v>0</v>
      </c>
      <c r="J53" s="71">
        <v>0</v>
      </c>
    </row>
    <row r="54" spans="1:12" s="2" customFormat="1" ht="13.5" customHeight="1">
      <c r="A54" s="404" t="s">
        <v>1441</v>
      </c>
      <c r="B54" s="404"/>
      <c r="C54" s="404"/>
      <c r="D54" s="404"/>
      <c r="E54" s="404"/>
      <c r="F54" s="404"/>
      <c r="G54" s="19">
        <v>171</v>
      </c>
      <c r="H54" s="20"/>
      <c r="I54" s="71">
        <v>0</v>
      </c>
      <c r="J54" s="71">
        <v>0</v>
      </c>
      <c r="L54" s="2" t="s">
        <v>2591</v>
      </c>
    </row>
    <row r="55" spans="1:10" s="2" customFormat="1" ht="13.5" customHeight="1">
      <c r="A55" s="404" t="s">
        <v>1442</v>
      </c>
      <c r="B55" s="404"/>
      <c r="C55" s="404"/>
      <c r="D55" s="404"/>
      <c r="E55" s="404"/>
      <c r="F55" s="404"/>
      <c r="G55" s="19">
        <v>172</v>
      </c>
      <c r="H55" s="20"/>
      <c r="I55" s="71">
        <v>0</v>
      </c>
      <c r="J55" s="71">
        <v>0</v>
      </c>
    </row>
    <row r="56" spans="1:10" s="2" customFormat="1" ht="24.75" customHeight="1">
      <c r="A56" s="383" t="s">
        <v>1563</v>
      </c>
      <c r="B56" s="383"/>
      <c r="C56" s="383"/>
      <c r="D56" s="383"/>
      <c r="E56" s="383"/>
      <c r="F56" s="383"/>
      <c r="G56" s="19">
        <v>173</v>
      </c>
      <c r="H56" s="20"/>
      <c r="I56" s="71">
        <v>0</v>
      </c>
      <c r="J56" s="71">
        <v>0</v>
      </c>
    </row>
    <row r="57" spans="1:10" s="2" customFormat="1" ht="13.5" customHeight="1">
      <c r="A57" s="383" t="s">
        <v>1443</v>
      </c>
      <c r="B57" s="383"/>
      <c r="C57" s="383"/>
      <c r="D57" s="383"/>
      <c r="E57" s="383"/>
      <c r="F57" s="383"/>
      <c r="G57" s="19">
        <v>174</v>
      </c>
      <c r="H57" s="20"/>
      <c r="I57" s="71">
        <v>0</v>
      </c>
      <c r="J57" s="71">
        <v>0</v>
      </c>
    </row>
    <row r="58" spans="1:10" s="2" customFormat="1" ht="24.75" customHeight="1">
      <c r="A58" s="383" t="s">
        <v>1444</v>
      </c>
      <c r="B58" s="383"/>
      <c r="C58" s="383"/>
      <c r="D58" s="383"/>
      <c r="E58" s="383"/>
      <c r="F58" s="383"/>
      <c r="G58" s="19">
        <v>175</v>
      </c>
      <c r="H58" s="20"/>
      <c r="I58" s="71">
        <v>0</v>
      </c>
      <c r="J58" s="71">
        <v>0</v>
      </c>
    </row>
    <row r="59" spans="1:10" s="2" customFormat="1" ht="13.5" customHeight="1">
      <c r="A59" s="383" t="s">
        <v>1445</v>
      </c>
      <c r="B59" s="383"/>
      <c r="C59" s="383"/>
      <c r="D59" s="383"/>
      <c r="E59" s="383"/>
      <c r="F59" s="383"/>
      <c r="G59" s="19">
        <v>176</v>
      </c>
      <c r="H59" s="20"/>
      <c r="I59" s="71">
        <v>0</v>
      </c>
      <c r="J59" s="71">
        <v>0</v>
      </c>
    </row>
    <row r="60" spans="1:10" s="2" customFormat="1" ht="13.5" customHeight="1">
      <c r="A60" s="383" t="s">
        <v>1844</v>
      </c>
      <c r="B60" s="383"/>
      <c r="C60" s="383"/>
      <c r="D60" s="383"/>
      <c r="E60" s="383"/>
      <c r="F60" s="383"/>
      <c r="G60" s="19">
        <v>177</v>
      </c>
      <c r="H60" s="20"/>
      <c r="I60" s="70">
        <f>I8+I37+I56+I57</f>
        <v>1906138</v>
      </c>
      <c r="J60" s="70">
        <f>J8+J37+J56+J57</f>
        <v>1905950</v>
      </c>
    </row>
    <row r="61" spans="1:10" s="2" customFormat="1" ht="13.5" customHeight="1">
      <c r="A61" s="383" t="s">
        <v>1845</v>
      </c>
      <c r="B61" s="383"/>
      <c r="C61" s="383"/>
      <c r="D61" s="383"/>
      <c r="E61" s="383"/>
      <c r="F61" s="383"/>
      <c r="G61" s="19">
        <v>178</v>
      </c>
      <c r="H61" s="20"/>
      <c r="I61" s="70">
        <f>I14+I48+I58+I59</f>
        <v>1369057</v>
      </c>
      <c r="J61" s="70">
        <f>J14+J48+J58+J59</f>
        <v>1052015</v>
      </c>
    </row>
    <row r="62" spans="1:12" s="2" customFormat="1" ht="13.5" customHeight="1">
      <c r="A62" s="383" t="s">
        <v>2581</v>
      </c>
      <c r="B62" s="383"/>
      <c r="C62" s="383"/>
      <c r="D62" s="383"/>
      <c r="E62" s="383"/>
      <c r="F62" s="383"/>
      <c r="G62" s="19">
        <v>179</v>
      </c>
      <c r="H62" s="20"/>
      <c r="I62" s="70">
        <f>I60-I61</f>
        <v>537081</v>
      </c>
      <c r="J62" s="70">
        <f>J60-J61</f>
        <v>853935</v>
      </c>
      <c r="L62" s="2" t="s">
        <v>2591</v>
      </c>
    </row>
    <row r="63" spans="1:10" s="2" customFormat="1" ht="13.5" customHeight="1">
      <c r="A63" s="404" t="s">
        <v>2658</v>
      </c>
      <c r="B63" s="404"/>
      <c r="C63" s="404"/>
      <c r="D63" s="404"/>
      <c r="E63" s="404"/>
      <c r="F63" s="404"/>
      <c r="G63" s="19">
        <v>180</v>
      </c>
      <c r="H63" s="20"/>
      <c r="I63" s="70">
        <f>IF(I60&gt;I61,I60-I61,0)</f>
        <v>537081</v>
      </c>
      <c r="J63" s="70">
        <f>IF(J60&gt;J61,J60-J61,0)</f>
        <v>853935</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c r="I65" s="71">
        <v>0</v>
      </c>
      <c r="J65" s="71">
        <v>0</v>
      </c>
      <c r="L65" s="2" t="s">
        <v>2591</v>
      </c>
    </row>
    <row r="66" spans="1:12" s="2" customFormat="1" ht="13.5" customHeight="1">
      <c r="A66" s="383" t="s">
        <v>2582</v>
      </c>
      <c r="B66" s="383"/>
      <c r="C66" s="383"/>
      <c r="D66" s="383"/>
      <c r="E66" s="383"/>
      <c r="F66" s="383"/>
      <c r="G66" s="19">
        <v>183</v>
      </c>
      <c r="H66" s="20"/>
      <c r="I66" s="70">
        <f>I62-I65</f>
        <v>537081</v>
      </c>
      <c r="J66" s="70">
        <f>J62-J65</f>
        <v>853935</v>
      </c>
      <c r="L66" s="2" t="s">
        <v>2591</v>
      </c>
    </row>
    <row r="67" spans="1:10" s="2" customFormat="1" ht="13.5" customHeight="1">
      <c r="A67" s="404" t="s">
        <v>779</v>
      </c>
      <c r="B67" s="404"/>
      <c r="C67" s="404"/>
      <c r="D67" s="404"/>
      <c r="E67" s="404"/>
      <c r="F67" s="404"/>
      <c r="G67" s="19">
        <v>184</v>
      </c>
      <c r="H67" s="20"/>
      <c r="I67" s="70">
        <f>IF(I66&gt;0,I66,0)</f>
        <v>537081</v>
      </c>
      <c r="J67" s="70">
        <f>IF(J66&gt;0,J66,0)</f>
        <v>853935</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v>0</v>
      </c>
      <c r="J71" s="71">
        <v>0</v>
      </c>
    </row>
    <row r="72" spans="1:10" s="2" customFormat="1" ht="13.5" customHeight="1">
      <c r="A72" s="404" t="s">
        <v>2060</v>
      </c>
      <c r="B72" s="404"/>
      <c r="C72" s="404"/>
      <c r="D72" s="404"/>
      <c r="E72" s="404"/>
      <c r="F72" s="404"/>
      <c r="G72" s="19">
        <v>188</v>
      </c>
      <c r="H72" s="20"/>
      <c r="I72" s="71">
        <v>0</v>
      </c>
      <c r="J72" s="71">
        <v>0</v>
      </c>
    </row>
    <row r="73" spans="1:12" s="2" customFormat="1" ht="13.5" customHeight="1">
      <c r="A73" s="383" t="s">
        <v>1446</v>
      </c>
      <c r="B73" s="383"/>
      <c r="C73" s="383"/>
      <c r="D73" s="383"/>
      <c r="E73" s="383"/>
      <c r="F73" s="383"/>
      <c r="G73" s="19">
        <v>189</v>
      </c>
      <c r="H73" s="20"/>
      <c r="I73" s="71">
        <v>0</v>
      </c>
      <c r="J73" s="71">
        <v>0</v>
      </c>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v>0</v>
      </c>
      <c r="J86" s="77">
        <v>0</v>
      </c>
      <c r="L86" s="2" t="s">
        <v>2591</v>
      </c>
    </row>
    <row r="87" spans="1:12" s="2" customFormat="1" ht="13.5" customHeight="1">
      <c r="A87" s="407" t="s">
        <v>1102</v>
      </c>
      <c r="B87" s="407"/>
      <c r="C87" s="407"/>
      <c r="D87" s="407"/>
      <c r="E87" s="407"/>
      <c r="F87" s="407"/>
      <c r="G87" s="21">
        <v>201</v>
      </c>
      <c r="H87" s="22"/>
      <c r="I87" s="78">
        <v>0</v>
      </c>
      <c r="J87" s="78">
        <v>0</v>
      </c>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v>0</v>
      </c>
      <c r="J91" s="77">
        <v>0</v>
      </c>
      <c r="L91" s="2" t="s">
        <v>2591</v>
      </c>
    </row>
    <row r="92" spans="1:12" s="2" customFormat="1" ht="25.5" customHeight="1">
      <c r="A92" s="404" t="s">
        <v>2063</v>
      </c>
      <c r="B92" s="404"/>
      <c r="C92" s="404"/>
      <c r="D92" s="404"/>
      <c r="E92" s="404"/>
      <c r="F92" s="404"/>
      <c r="G92" s="19">
        <v>205</v>
      </c>
      <c r="H92" s="20"/>
      <c r="I92" s="77">
        <v>0</v>
      </c>
      <c r="J92" s="77">
        <v>0</v>
      </c>
      <c r="L92" s="2" t="s">
        <v>2591</v>
      </c>
    </row>
    <row r="93" spans="1:12" s="2" customFormat="1" ht="26.25" customHeight="1">
      <c r="A93" s="404" t="s">
        <v>2064</v>
      </c>
      <c r="B93" s="404"/>
      <c r="C93" s="404"/>
      <c r="D93" s="404"/>
      <c r="E93" s="404"/>
      <c r="F93" s="404"/>
      <c r="G93" s="19">
        <v>206</v>
      </c>
      <c r="H93" s="20"/>
      <c r="I93" s="77">
        <v>0</v>
      </c>
      <c r="J93" s="77">
        <v>0</v>
      </c>
      <c r="L93" s="2" t="s">
        <v>2591</v>
      </c>
    </row>
    <row r="94" spans="1:12" s="2" customFormat="1" ht="13.5" customHeight="1">
      <c r="A94" s="404" t="s">
        <v>2065</v>
      </c>
      <c r="B94" s="404"/>
      <c r="C94" s="404"/>
      <c r="D94" s="404"/>
      <c r="E94" s="404"/>
      <c r="F94" s="404"/>
      <c r="G94" s="19">
        <v>207</v>
      </c>
      <c r="H94" s="20"/>
      <c r="I94" s="77">
        <v>0</v>
      </c>
      <c r="J94" s="77">
        <v>0</v>
      </c>
      <c r="L94" s="2" t="s">
        <v>2591</v>
      </c>
    </row>
    <row r="95" spans="1:12" s="2" customFormat="1" ht="13.5" customHeight="1">
      <c r="A95" s="404" t="s">
        <v>2066</v>
      </c>
      <c r="B95" s="404"/>
      <c r="C95" s="404"/>
      <c r="D95" s="404"/>
      <c r="E95" s="404"/>
      <c r="F95" s="404"/>
      <c r="G95" s="19">
        <v>208</v>
      </c>
      <c r="H95" s="20"/>
      <c r="I95" s="77">
        <v>0</v>
      </c>
      <c r="J95" s="77">
        <v>0</v>
      </c>
      <c r="L95" s="2" t="s">
        <v>2591</v>
      </c>
    </row>
    <row r="96" spans="1:12" s="2" customFormat="1" ht="25.5" customHeight="1">
      <c r="A96" s="404" t="s">
        <v>2067</v>
      </c>
      <c r="B96" s="404"/>
      <c r="C96" s="404"/>
      <c r="D96" s="404"/>
      <c r="E96" s="404"/>
      <c r="F96" s="404"/>
      <c r="G96" s="19">
        <v>209</v>
      </c>
      <c r="H96" s="20"/>
      <c r="I96" s="77">
        <v>0</v>
      </c>
      <c r="J96" s="77">
        <v>0</v>
      </c>
      <c r="L96" s="2" t="s">
        <v>2591</v>
      </c>
    </row>
    <row r="97" spans="1:12" s="2" customFormat="1" ht="13.5" customHeight="1">
      <c r="A97" s="404" t="s">
        <v>759</v>
      </c>
      <c r="B97" s="404"/>
      <c r="C97" s="404"/>
      <c r="D97" s="404"/>
      <c r="E97" s="404"/>
      <c r="F97" s="404"/>
      <c r="G97" s="19">
        <v>210</v>
      </c>
      <c r="H97" s="20"/>
      <c r="I97" s="77">
        <v>0</v>
      </c>
      <c r="J97" s="77">
        <v>0</v>
      </c>
      <c r="L97" s="2" t="s">
        <v>2591</v>
      </c>
    </row>
    <row r="98" spans="1:12" s="2" customFormat="1" ht="13.5" customHeight="1">
      <c r="A98" s="404" t="s">
        <v>1449</v>
      </c>
      <c r="B98" s="404"/>
      <c r="C98" s="404"/>
      <c r="D98" s="404"/>
      <c r="E98" s="404"/>
      <c r="F98" s="404"/>
      <c r="G98" s="19">
        <v>211</v>
      </c>
      <c r="H98" s="20"/>
      <c r="I98" s="77">
        <v>0</v>
      </c>
      <c r="J98" s="77">
        <v>0</v>
      </c>
      <c r="L98" s="2" t="s">
        <v>2591</v>
      </c>
    </row>
    <row r="99" spans="1:12" s="2" customFormat="1" ht="13.5" customHeight="1">
      <c r="A99" s="405" t="s">
        <v>2621</v>
      </c>
      <c r="B99" s="405"/>
      <c r="C99" s="405"/>
      <c r="D99" s="405"/>
      <c r="E99" s="405"/>
      <c r="F99" s="405"/>
      <c r="G99" s="19">
        <v>212</v>
      </c>
      <c r="H99" s="20"/>
      <c r="I99" s="77">
        <v>0</v>
      </c>
      <c r="J99" s="77">
        <v>0</v>
      </c>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v>0</v>
      </c>
      <c r="J104" s="77">
        <v>0</v>
      </c>
      <c r="L104" s="2" t="s">
        <v>2591</v>
      </c>
    </row>
    <row r="105" spans="1:12" s="2" customFormat="1" ht="13.5" customHeight="1">
      <c r="A105" s="407" t="s">
        <v>1450</v>
      </c>
      <c r="B105" s="407"/>
      <c r="C105" s="407"/>
      <c r="D105" s="407"/>
      <c r="E105" s="407"/>
      <c r="F105" s="407"/>
      <c r="G105" s="21">
        <v>217</v>
      </c>
      <c r="H105" s="22"/>
      <c r="I105" s="78">
        <v>0</v>
      </c>
      <c r="J105" s="78">
        <v>0</v>
      </c>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83" activePane="bottomLeft" state="frozen"/>
      <selection pane="topLeft" activeCell="A1" sqref="A1"/>
      <selection pane="bottomLeft" activeCell="I79" sqref="I79:J84"/>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43" t="s">
        <v>568</v>
      </c>
      <c r="B2" s="444"/>
      <c r="C2" s="444"/>
      <c r="D2" s="444"/>
      <c r="E2" s="444"/>
      <c r="F2" s="444"/>
      <c r="G2" s="444"/>
      <c r="H2" s="444"/>
      <c r="I2" s="445"/>
      <c r="J2" s="385" t="s">
        <v>2593</v>
      </c>
      <c r="Q2" s="74">
        <f>IF(MAX(I9:I88)&gt;0,1,0)</f>
        <v>0</v>
      </c>
      <c r="R2" s="73" t="s">
        <v>2586</v>
      </c>
    </row>
    <row r="3" spans="1:18" s="2" customFormat="1" ht="19.5" customHeight="1" thickBot="1">
      <c r="A3" s="446" t="str">
        <f>"za razdoblje "&amp;IF(RefStr!C4&lt;&gt;"",TEXT(RefStr!C4,"DD.MM.YYYY."),"__.__.____.")&amp;" do "&amp;IF(RefStr!F4&lt;&gt;"",TEXT(RefStr!F4,"DD.MM.YYYY."),"__.__.____.")</f>
        <v>za razdoblje 01.01.2020. do 31.12.2020.</v>
      </c>
      <c r="B3" s="447"/>
      <c r="C3" s="447"/>
      <c r="D3" s="447"/>
      <c r="E3" s="447"/>
      <c r="F3" s="447"/>
      <c r="G3" s="447"/>
      <c r="H3" s="447"/>
      <c r="I3" s="448"/>
      <c r="J3" s="433"/>
      <c r="Q3" s="74">
        <f>IF(MAX(J9:J88)&gt;0,1,0)</f>
        <v>0</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95795253523; UTD RAGUSA d.d.</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1.25">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v>0</v>
      </c>
      <c r="J9" s="93">
        <v>0</v>
      </c>
    </row>
    <row r="10" spans="1:10" s="2" customFormat="1" ht="13.5" customHeight="1">
      <c r="A10" s="404" t="s">
        <v>261</v>
      </c>
      <c r="B10" s="404"/>
      <c r="C10" s="404"/>
      <c r="D10" s="404"/>
      <c r="E10" s="404"/>
      <c r="F10" s="404"/>
      <c r="G10" s="404"/>
      <c r="H10" s="19">
        <v>219</v>
      </c>
      <c r="I10" s="77">
        <v>0</v>
      </c>
      <c r="J10" s="77">
        <v>0</v>
      </c>
    </row>
    <row r="11" spans="1:10" s="2" customFormat="1" ht="13.5" customHeight="1">
      <c r="A11" s="404" t="s">
        <v>769</v>
      </c>
      <c r="B11" s="404"/>
      <c r="C11" s="404"/>
      <c r="D11" s="404"/>
      <c r="E11" s="404"/>
      <c r="F11" s="404"/>
      <c r="G11" s="404"/>
      <c r="H11" s="19">
        <v>220</v>
      </c>
      <c r="I11" s="77">
        <v>0</v>
      </c>
      <c r="J11" s="77">
        <v>0</v>
      </c>
    </row>
    <row r="12" spans="1:10" s="2" customFormat="1" ht="13.5" customHeight="1">
      <c r="A12" s="404" t="s">
        <v>768</v>
      </c>
      <c r="B12" s="404"/>
      <c r="C12" s="404"/>
      <c r="D12" s="404"/>
      <c r="E12" s="404"/>
      <c r="F12" s="404"/>
      <c r="G12" s="404"/>
      <c r="H12" s="19">
        <v>221</v>
      </c>
      <c r="I12" s="77">
        <v>0</v>
      </c>
      <c r="J12" s="77">
        <v>0</v>
      </c>
    </row>
    <row r="13" spans="1:10" s="2" customFormat="1" ht="13.5" customHeight="1">
      <c r="A13" s="404" t="s">
        <v>767</v>
      </c>
      <c r="B13" s="404"/>
      <c r="C13" s="404"/>
      <c r="D13" s="404"/>
      <c r="E13" s="404"/>
      <c r="F13" s="404"/>
      <c r="G13" s="404"/>
      <c r="H13" s="19">
        <v>222</v>
      </c>
      <c r="I13" s="77">
        <v>0</v>
      </c>
      <c r="J13" s="77">
        <v>0</v>
      </c>
    </row>
    <row r="14" spans="1:10" s="2" customFormat="1" ht="13.5" customHeight="1">
      <c r="A14" s="404" t="s">
        <v>766</v>
      </c>
      <c r="B14" s="404"/>
      <c r="C14" s="404"/>
      <c r="D14" s="404"/>
      <c r="E14" s="404"/>
      <c r="F14" s="404"/>
      <c r="G14" s="404"/>
      <c r="H14" s="19">
        <v>223</v>
      </c>
      <c r="I14" s="77">
        <v>0</v>
      </c>
      <c r="J14" s="77">
        <v>0</v>
      </c>
    </row>
    <row r="15" spans="1:10" s="2" customFormat="1" ht="13.5" customHeight="1">
      <c r="A15" s="421" t="s">
        <v>765</v>
      </c>
      <c r="B15" s="421"/>
      <c r="C15" s="421"/>
      <c r="D15" s="421"/>
      <c r="E15" s="421"/>
      <c r="F15" s="421"/>
      <c r="G15" s="421"/>
      <c r="H15" s="21">
        <v>224</v>
      </c>
      <c r="I15" s="78">
        <v>0</v>
      </c>
      <c r="J15" s="78">
        <v>0</v>
      </c>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v>0</v>
      </c>
      <c r="J17" s="94">
        <v>0</v>
      </c>
    </row>
    <row r="18" spans="1:10" s="2" customFormat="1" ht="13.5" customHeight="1">
      <c r="A18" s="404" t="s">
        <v>764</v>
      </c>
      <c r="B18" s="404"/>
      <c r="C18" s="404"/>
      <c r="D18" s="404"/>
      <c r="E18" s="404"/>
      <c r="F18" s="404"/>
      <c r="G18" s="427"/>
      <c r="H18" s="19">
        <v>226</v>
      </c>
      <c r="I18" s="77">
        <v>0</v>
      </c>
      <c r="J18" s="77">
        <v>0</v>
      </c>
    </row>
    <row r="19" spans="1:10" s="2" customFormat="1" ht="13.5" customHeight="1">
      <c r="A19" s="404" t="s">
        <v>760</v>
      </c>
      <c r="B19" s="404"/>
      <c r="C19" s="404"/>
      <c r="D19" s="404"/>
      <c r="E19" s="404"/>
      <c r="F19" s="404"/>
      <c r="G19" s="427"/>
      <c r="H19" s="19">
        <v>227</v>
      </c>
      <c r="I19" s="77">
        <v>0</v>
      </c>
      <c r="J19" s="77">
        <v>0</v>
      </c>
    </row>
    <row r="20" spans="1:10" s="2" customFormat="1" ht="13.5" customHeight="1">
      <c r="A20" s="404" t="s">
        <v>761</v>
      </c>
      <c r="B20" s="404"/>
      <c r="C20" s="404"/>
      <c r="D20" s="404"/>
      <c r="E20" s="404"/>
      <c r="F20" s="404"/>
      <c r="G20" s="427"/>
      <c r="H20" s="19">
        <v>228</v>
      </c>
      <c r="I20" s="77">
        <v>0</v>
      </c>
      <c r="J20" s="77">
        <v>0</v>
      </c>
    </row>
    <row r="21" spans="1:10" s="2" customFormat="1" ht="13.5" customHeight="1">
      <c r="A21" s="421" t="s">
        <v>762</v>
      </c>
      <c r="B21" s="421"/>
      <c r="C21" s="421"/>
      <c r="D21" s="421"/>
      <c r="E21" s="421"/>
      <c r="F21" s="421"/>
      <c r="G21" s="430"/>
      <c r="H21" s="21">
        <v>229</v>
      </c>
      <c r="I21" s="78">
        <v>0</v>
      </c>
      <c r="J21" s="78">
        <v>0</v>
      </c>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v>0</v>
      </c>
      <c r="J23" s="96">
        <v>0</v>
      </c>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v>0</v>
      </c>
      <c r="J25" s="94">
        <v>0</v>
      </c>
    </row>
    <row r="26" spans="1:10" s="2" customFormat="1" ht="24.75" customHeight="1">
      <c r="A26" s="404" t="s">
        <v>2215</v>
      </c>
      <c r="B26" s="404"/>
      <c r="C26" s="404"/>
      <c r="D26" s="404"/>
      <c r="E26" s="404"/>
      <c r="F26" s="404"/>
      <c r="G26" s="427"/>
      <c r="H26" s="19">
        <v>232</v>
      </c>
      <c r="I26" s="77">
        <v>0</v>
      </c>
      <c r="J26" s="77">
        <v>0</v>
      </c>
    </row>
    <row r="27" spans="1:10" s="2" customFormat="1" ht="13.5" customHeight="1">
      <c r="A27" s="404" t="s">
        <v>267</v>
      </c>
      <c r="B27" s="404"/>
      <c r="C27" s="404"/>
      <c r="D27" s="404"/>
      <c r="E27" s="404"/>
      <c r="F27" s="404"/>
      <c r="G27" s="427"/>
      <c r="H27" s="19">
        <v>233</v>
      </c>
      <c r="I27" s="77">
        <v>0</v>
      </c>
      <c r="J27" s="77">
        <v>0</v>
      </c>
    </row>
    <row r="28" spans="1:10" s="2" customFormat="1" ht="13.5" customHeight="1">
      <c r="A28" s="404" t="s">
        <v>268</v>
      </c>
      <c r="B28" s="404"/>
      <c r="C28" s="404"/>
      <c r="D28" s="404"/>
      <c r="E28" s="404"/>
      <c r="F28" s="404"/>
      <c r="G28" s="427"/>
      <c r="H28" s="19">
        <v>234</v>
      </c>
      <c r="I28" s="77">
        <v>0</v>
      </c>
      <c r="J28" s="77">
        <v>0</v>
      </c>
    </row>
    <row r="29" spans="1:10" s="2" customFormat="1" ht="13.5" customHeight="1">
      <c r="A29" s="404" t="s">
        <v>269</v>
      </c>
      <c r="B29" s="404"/>
      <c r="C29" s="404"/>
      <c r="D29" s="404"/>
      <c r="E29" s="404"/>
      <c r="F29" s="404"/>
      <c r="G29" s="427"/>
      <c r="H29" s="19">
        <v>235</v>
      </c>
      <c r="I29" s="77">
        <v>0</v>
      </c>
      <c r="J29" s="77">
        <v>0</v>
      </c>
    </row>
    <row r="30" spans="1:10" s="2" customFormat="1" ht="13.5" customHeight="1">
      <c r="A30" s="404" t="s">
        <v>270</v>
      </c>
      <c r="B30" s="404"/>
      <c r="C30" s="404"/>
      <c r="D30" s="404"/>
      <c r="E30" s="404"/>
      <c r="F30" s="404"/>
      <c r="G30" s="427"/>
      <c r="H30" s="19">
        <v>236</v>
      </c>
      <c r="I30" s="77">
        <v>0</v>
      </c>
      <c r="J30" s="77">
        <v>0</v>
      </c>
    </row>
    <row r="31" spans="1:10" s="2" customFormat="1" ht="13.5" customHeight="1">
      <c r="A31" s="404" t="s">
        <v>271</v>
      </c>
      <c r="B31" s="404"/>
      <c r="C31" s="404"/>
      <c r="D31" s="404"/>
      <c r="E31" s="404"/>
      <c r="F31" s="404"/>
      <c r="G31" s="427"/>
      <c r="H31" s="19">
        <v>237</v>
      </c>
      <c r="I31" s="77">
        <v>0</v>
      </c>
      <c r="J31" s="77">
        <v>0</v>
      </c>
    </row>
    <row r="32" spans="1:10" s="2" customFormat="1" ht="13.5" customHeight="1">
      <c r="A32" s="404" t="s">
        <v>272</v>
      </c>
      <c r="B32" s="404"/>
      <c r="C32" s="404"/>
      <c r="D32" s="404"/>
      <c r="E32" s="404"/>
      <c r="F32" s="404"/>
      <c r="G32" s="427"/>
      <c r="H32" s="19">
        <v>238</v>
      </c>
      <c r="I32" s="77">
        <v>0</v>
      </c>
      <c r="J32" s="77">
        <v>0</v>
      </c>
    </row>
    <row r="33" spans="1:10" s="2" customFormat="1" ht="24.75" customHeight="1">
      <c r="A33" s="404" t="s">
        <v>2216</v>
      </c>
      <c r="B33" s="404"/>
      <c r="C33" s="404"/>
      <c r="D33" s="404"/>
      <c r="E33" s="404"/>
      <c r="F33" s="404"/>
      <c r="G33" s="427"/>
      <c r="H33" s="19">
        <v>239</v>
      </c>
      <c r="I33" s="77">
        <v>0</v>
      </c>
      <c r="J33" s="77">
        <v>0</v>
      </c>
    </row>
    <row r="34" spans="1:10" s="2" customFormat="1" ht="36" customHeight="1">
      <c r="A34" s="404" t="s">
        <v>2217</v>
      </c>
      <c r="B34" s="404"/>
      <c r="C34" s="404"/>
      <c r="D34" s="404"/>
      <c r="E34" s="404"/>
      <c r="F34" s="404"/>
      <c r="G34" s="427"/>
      <c r="H34" s="19">
        <v>240</v>
      </c>
      <c r="I34" s="77">
        <v>0</v>
      </c>
      <c r="J34" s="77">
        <v>0</v>
      </c>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0</v>
      </c>
      <c r="J37" s="94">
        <v>0</v>
      </c>
    </row>
    <row r="38" spans="1:10" s="2" customFormat="1" ht="13.5" customHeight="1">
      <c r="A38" s="421" t="s">
        <v>241</v>
      </c>
      <c r="B38" s="421"/>
      <c r="C38" s="421"/>
      <c r="D38" s="421"/>
      <c r="E38" s="421"/>
      <c r="F38" s="421"/>
      <c r="G38" s="430"/>
      <c r="H38" s="21">
        <v>243</v>
      </c>
      <c r="I38" s="78">
        <v>0</v>
      </c>
      <c r="J38" s="78">
        <v>0</v>
      </c>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v>0</v>
      </c>
      <c r="J40" s="96">
        <v>0</v>
      </c>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v>0</v>
      </c>
      <c r="J42" s="94">
        <v>0</v>
      </c>
    </row>
    <row r="43" spans="1:10" s="2" customFormat="1" ht="13.5" customHeight="1">
      <c r="A43" s="404" t="s">
        <v>277</v>
      </c>
      <c r="B43" s="404"/>
      <c r="C43" s="404"/>
      <c r="D43" s="404"/>
      <c r="E43" s="404"/>
      <c r="F43" s="404"/>
      <c r="G43" s="427"/>
      <c r="H43" s="19">
        <v>246</v>
      </c>
      <c r="I43" s="77">
        <v>0</v>
      </c>
      <c r="J43" s="77">
        <v>0</v>
      </c>
    </row>
    <row r="44" spans="1:10" s="2" customFormat="1" ht="13.5" customHeight="1">
      <c r="A44" s="431" t="s">
        <v>280</v>
      </c>
      <c r="B44" s="431"/>
      <c r="C44" s="431"/>
      <c r="D44" s="431"/>
      <c r="E44" s="431"/>
      <c r="F44" s="431"/>
      <c r="G44" s="432"/>
      <c r="H44" s="19">
        <v>247</v>
      </c>
      <c r="I44" s="77">
        <v>0</v>
      </c>
      <c r="J44" s="77">
        <v>0</v>
      </c>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v>0</v>
      </c>
      <c r="J46" s="77">
        <v>0</v>
      </c>
    </row>
    <row r="47" spans="1:10" s="2" customFormat="1" ht="13.5" customHeight="1">
      <c r="A47" s="421" t="s">
        <v>279</v>
      </c>
      <c r="B47" s="421"/>
      <c r="C47" s="421"/>
      <c r="D47" s="421"/>
      <c r="E47" s="421"/>
      <c r="F47" s="421"/>
      <c r="G47" s="430"/>
      <c r="H47" s="21">
        <v>250</v>
      </c>
      <c r="I47" s="78">
        <v>0</v>
      </c>
      <c r="J47" s="78">
        <v>0</v>
      </c>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v>0</v>
      </c>
      <c r="J49" s="94">
        <v>0</v>
      </c>
    </row>
    <row r="50" spans="1:10" s="2" customFormat="1" ht="13.5" customHeight="1">
      <c r="A50" s="404" t="s">
        <v>285</v>
      </c>
      <c r="B50" s="404"/>
      <c r="C50" s="404"/>
      <c r="D50" s="404"/>
      <c r="E50" s="404"/>
      <c r="F50" s="404"/>
      <c r="G50" s="427"/>
      <c r="H50" s="19">
        <v>252</v>
      </c>
      <c r="I50" s="77"/>
      <c r="J50" s="77"/>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v>0</v>
      </c>
      <c r="J52" s="77">
        <v>0</v>
      </c>
    </row>
    <row r="53" spans="1:10" s="2" customFormat="1" ht="13.5" customHeight="1">
      <c r="A53" s="404" t="s">
        <v>286</v>
      </c>
      <c r="B53" s="404"/>
      <c r="C53" s="404"/>
      <c r="D53" s="404"/>
      <c r="E53" s="404"/>
      <c r="F53" s="404"/>
      <c r="G53" s="427"/>
      <c r="H53" s="19">
        <v>255</v>
      </c>
      <c r="I53" s="77">
        <v>0</v>
      </c>
      <c r="J53" s="77">
        <v>0</v>
      </c>
    </row>
    <row r="54" spans="1:10" s="2" customFormat="1" ht="13.5" customHeight="1">
      <c r="A54" s="404" t="s">
        <v>287</v>
      </c>
      <c r="B54" s="404"/>
      <c r="C54" s="404"/>
      <c r="D54" s="404"/>
      <c r="E54" s="404"/>
      <c r="F54" s="404"/>
      <c r="G54" s="427"/>
      <c r="H54" s="19">
        <v>256</v>
      </c>
      <c r="I54" s="77">
        <v>0</v>
      </c>
      <c r="J54" s="77">
        <v>0</v>
      </c>
    </row>
    <row r="55" spans="1:10" s="2" customFormat="1" ht="13.5" customHeight="1">
      <c r="A55" s="404" t="s">
        <v>2434</v>
      </c>
      <c r="B55" s="404"/>
      <c r="C55" s="404"/>
      <c r="D55" s="404"/>
      <c r="E55" s="404"/>
      <c r="F55" s="404"/>
      <c r="G55" s="427"/>
      <c r="H55" s="19">
        <v>257</v>
      </c>
      <c r="I55" s="77">
        <v>0</v>
      </c>
      <c r="J55" s="77">
        <v>0</v>
      </c>
    </row>
    <row r="56" spans="1:10" s="2" customFormat="1" ht="13.5" customHeight="1">
      <c r="A56" s="404" t="s">
        <v>2435</v>
      </c>
      <c r="B56" s="404"/>
      <c r="C56" s="404"/>
      <c r="D56" s="404"/>
      <c r="E56" s="404"/>
      <c r="F56" s="404"/>
      <c r="G56" s="427"/>
      <c r="H56" s="19">
        <v>258</v>
      </c>
      <c r="I56" s="77">
        <v>0</v>
      </c>
      <c r="J56" s="77">
        <v>0</v>
      </c>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v>0</v>
      </c>
      <c r="J65" s="77">
        <v>0</v>
      </c>
    </row>
    <row r="66" spans="1:10" s="2" customFormat="1" ht="13.5" customHeight="1">
      <c r="A66" s="431" t="s">
        <v>2903</v>
      </c>
      <c r="B66" s="431"/>
      <c r="C66" s="431"/>
      <c r="D66" s="431"/>
      <c r="E66" s="431"/>
      <c r="F66" s="431"/>
      <c r="G66" s="432"/>
      <c r="H66" s="19">
        <v>268</v>
      </c>
      <c r="I66" s="77">
        <v>0</v>
      </c>
      <c r="J66" s="77">
        <v>0</v>
      </c>
    </row>
    <row r="67" spans="1:10" s="2" customFormat="1" ht="24.75" customHeight="1">
      <c r="A67" s="404" t="s">
        <v>2220</v>
      </c>
      <c r="B67" s="404"/>
      <c r="C67" s="404"/>
      <c r="D67" s="404"/>
      <c r="E67" s="404"/>
      <c r="F67" s="404"/>
      <c r="G67" s="427"/>
      <c r="H67" s="19">
        <v>269</v>
      </c>
      <c r="I67" s="77">
        <v>0</v>
      </c>
      <c r="J67" s="77">
        <v>0</v>
      </c>
    </row>
    <row r="68" spans="1:10" s="2" customFormat="1" ht="13.5" customHeight="1">
      <c r="A68" s="404" t="s">
        <v>2448</v>
      </c>
      <c r="B68" s="404"/>
      <c r="C68" s="404"/>
      <c r="D68" s="404"/>
      <c r="E68" s="404"/>
      <c r="F68" s="404"/>
      <c r="G68" s="427"/>
      <c r="H68" s="19">
        <v>270</v>
      </c>
      <c r="I68" s="77">
        <v>0</v>
      </c>
      <c r="J68" s="77">
        <v>0</v>
      </c>
    </row>
    <row r="69" spans="1:10" s="2" customFormat="1" ht="13.5" customHeight="1">
      <c r="A69" s="404" t="s">
        <v>2447</v>
      </c>
      <c r="B69" s="404"/>
      <c r="C69" s="404"/>
      <c r="D69" s="404"/>
      <c r="E69" s="404"/>
      <c r="F69" s="404"/>
      <c r="G69" s="427"/>
      <c r="H69" s="19">
        <v>271</v>
      </c>
      <c r="I69" s="77">
        <v>0</v>
      </c>
      <c r="J69" s="77">
        <v>0</v>
      </c>
    </row>
    <row r="70" spans="1:10" s="2" customFormat="1" ht="24.75" customHeight="1">
      <c r="A70" s="404" t="s">
        <v>2446</v>
      </c>
      <c r="B70" s="404"/>
      <c r="C70" s="404"/>
      <c r="D70" s="404"/>
      <c r="E70" s="404"/>
      <c r="F70" s="404"/>
      <c r="G70" s="427"/>
      <c r="H70" s="19">
        <v>272</v>
      </c>
      <c r="I70" s="77">
        <v>0</v>
      </c>
      <c r="J70" s="77">
        <v>0</v>
      </c>
    </row>
    <row r="71" spans="1:10" s="2" customFormat="1" ht="13.5" customHeight="1">
      <c r="A71" s="421" t="s">
        <v>396</v>
      </c>
      <c r="B71" s="421"/>
      <c r="C71" s="421"/>
      <c r="D71" s="421"/>
      <c r="E71" s="421"/>
      <c r="F71" s="421"/>
      <c r="G71" s="430"/>
      <c r="H71" s="21">
        <v>273</v>
      </c>
      <c r="I71" s="78">
        <v>0</v>
      </c>
      <c r="J71" s="78">
        <v>0</v>
      </c>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v>0</v>
      </c>
      <c r="J85" s="77">
        <v>0</v>
      </c>
    </row>
    <row r="86" spans="1:10" s="2" customFormat="1" ht="24.75" customHeight="1">
      <c r="A86" s="421" t="s">
        <v>5</v>
      </c>
      <c r="B86" s="421"/>
      <c r="C86" s="421"/>
      <c r="D86" s="421"/>
      <c r="E86" s="421"/>
      <c r="F86" s="421"/>
      <c r="G86" s="430"/>
      <c r="H86" s="21">
        <v>286</v>
      </c>
      <c r="I86" s="78">
        <v>0</v>
      </c>
      <c r="J86" s="78">
        <v>0</v>
      </c>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v>0</v>
      </c>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8"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95795253523; UTD RAGUSA d.d.</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1.25"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0"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95795253523; UTD RAGUSA d.d.</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1.25"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0"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01.01.2020. do 31.12.2020.</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95795253523; UTD RAGUSA d.d.</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1"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9.75" hidden="1"/>
    <row r="72" ht="9.75" hidden="1"/>
    <row r="73" ht="9.75" hidden="1"/>
    <row r="74" ht="9.75" hidden="1"/>
    <row r="75" ht="9.75" hidden="1"/>
    <row r="76" ht="9.75" hidden="1"/>
    <row r="77" ht="9.75" hidden="1"/>
    <row r="78" ht="9.75" hidden="1"/>
    <row r="79" ht="9.75" hidden="1"/>
    <row r="80" ht="9.75" hidden="1"/>
    <row r="81" ht="9.75" hidden="1"/>
    <row r="82" ht="9.75" hidden="1"/>
    <row r="83" ht="9.75" hidden="1"/>
    <row r="84" ht="9.7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Igor Jurišić</cp:lastModifiedBy>
  <cp:lastPrinted>2019-12-04T15:50:27Z</cp:lastPrinted>
  <dcterms:created xsi:type="dcterms:W3CDTF">2008-10-17T11:51:54Z</dcterms:created>
  <dcterms:modified xsi:type="dcterms:W3CDTF">2020-06-24T13:16:01Z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